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wasserhedingen.sharepoint.com/sites/WVGH-Team/Freigegebene Dokumente/01_Q_181_Anschlussgesuche/Q_181_02_BG_HA_FORMULARE_def/02_Homepage/"/>
    </mc:Choice>
  </mc:AlternateContent>
  <xr:revisionPtr revIDLastSave="71" documentId="8_{26FA110C-8B14-4AC6-8CF2-299CAD879C8C}" xr6:coauthVersionLast="47" xr6:coauthVersionMax="47" xr10:uidLastSave="{18769F39-6948-410D-9F8C-5D96A5FCB86C}"/>
  <workbookProtection workbookAlgorithmName="SHA-512" workbookHashValue="oUP4Jcn2su8ep+rF12JZ/RhL04ppxb8axQrbQ5hOthzJo8B/WxISfZSmNCUOYGNjvuudPz0n4QIaZAj/tazSFQ==" workbookSaltValue="JOnq4yFXy2ZEKYcEqOWe7g==" workbookSpinCount="100000" lockStructure="1"/>
  <bookViews>
    <workbookView xWindow="22932" yWindow="-108" windowWidth="23256" windowHeight="12576" xr2:uid="{C99BF263-3749-4022-97AC-533C0DECA586}"/>
  </bookViews>
  <sheets>
    <sheet name="Q_181_LU_Werte" sheetId="1" r:id="rId1"/>
    <sheet name="Tabelle2" sheetId="3" r:id="rId2"/>
  </sheets>
  <definedNames>
    <definedName name="_xlnm.Print_Area" localSheetId="0">Q_181_LU_Werte!$A$1:$J$65</definedName>
    <definedName name="Print_Area" localSheetId="0">Q_181_LU_Werte!$A$1:$J$65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44" i="1" l="1"/>
  <c r="F12" i="1"/>
  <c r="B94" i="3"/>
  <c r="B91" i="3"/>
  <c r="E90" i="3"/>
  <c r="D90" i="3"/>
  <c r="C90" i="3"/>
  <c r="B90" i="3"/>
  <c r="D73" i="3"/>
  <c r="D72" i="3"/>
  <c r="D71" i="3"/>
  <c r="D70" i="3"/>
  <c r="D69" i="3"/>
  <c r="D68" i="3"/>
  <c r="G44" i="3"/>
  <c r="G42" i="3"/>
  <c r="G40" i="3"/>
  <c r="G38" i="3"/>
  <c r="G36" i="3"/>
  <c r="G34" i="3"/>
  <c r="G32" i="3"/>
  <c r="G30" i="3"/>
  <c r="G28" i="3"/>
  <c r="G26" i="3"/>
  <c r="G24" i="3"/>
  <c r="G22" i="3"/>
  <c r="G20" i="3"/>
  <c r="G18" i="3"/>
  <c r="G16" i="3"/>
  <c r="G14" i="3"/>
  <c r="G12" i="3"/>
  <c r="G10" i="3"/>
  <c r="B14" i="3" s="1"/>
  <c r="B10" i="3"/>
  <c r="G8" i="3"/>
  <c r="F22" i="1"/>
  <c r="F30" i="1"/>
  <c r="F32" i="1" s="1"/>
  <c r="F36" i="1" s="1"/>
  <c r="F20" i="1"/>
  <c r="Q20" i="1"/>
  <c r="Q42" i="1"/>
  <c r="Q40" i="1"/>
  <c r="Q38" i="1"/>
  <c r="Q36" i="1"/>
  <c r="Q18" i="1"/>
  <c r="L91" i="1"/>
  <c r="O90" i="1"/>
  <c r="N90" i="1"/>
  <c r="M90" i="1"/>
  <c r="L90" i="1"/>
  <c r="L94" i="1" s="1"/>
  <c r="B12" i="3" l="1"/>
  <c r="N71" i="1"/>
  <c r="N70" i="1"/>
  <c r="G16" i="1" s="1"/>
  <c r="N69" i="1"/>
  <c r="N68" i="1"/>
  <c r="N73" i="1"/>
  <c r="N72" i="1"/>
  <c r="F16" i="1" s="1"/>
  <c r="L14" i="1" l="1"/>
  <c r="L12" i="1"/>
  <c r="L10" i="1"/>
  <c r="Q16" i="1"/>
  <c r="Q26" i="1"/>
  <c r="Q28" i="1"/>
  <c r="Q30" i="1"/>
  <c r="Q32" i="1"/>
  <c r="Q34" i="1"/>
  <c r="Q24" i="1"/>
  <c r="Q10" i="1"/>
  <c r="Q12" i="1"/>
  <c r="Q14" i="1"/>
  <c r="Q22" i="1"/>
  <c r="Q8" i="1"/>
  <c r="F56" i="1" l="1"/>
  <c r="F60" i="1" s="1"/>
  <c r="I60" i="1" s="1"/>
  <c r="I52" i="1" l="1"/>
  <c r="I50" i="1"/>
  <c r="I56" i="1"/>
  <c r="I40" i="1"/>
  <c r="I34" i="1"/>
  <c r="I32" i="1"/>
  <c r="I38" i="1"/>
  <c r="I58" i="1" l="1"/>
  <c r="I54" i="1"/>
  <c r="F42" i="1"/>
  <c r="I42" i="1" s="1"/>
  <c r="I36" i="1" l="1"/>
</calcChain>
</file>

<file path=xl/sharedStrings.xml><?xml version="1.0" encoding="utf-8"?>
<sst xmlns="http://schemas.openxmlformats.org/spreadsheetml/2006/main" count="184" uniqueCount="100">
  <si>
    <t>Bauvorhaben / Ort</t>
  </si>
  <si>
    <t>Ort, Datum</t>
  </si>
  <si>
    <t>Unterschrift Projektverfasser</t>
  </si>
  <si>
    <t>Besitzer / Bauherrschaft / Ort</t>
  </si>
  <si>
    <t>Projektverfasser / Ort / Telefon</t>
  </si>
  <si>
    <t>Druckdispositiv</t>
  </si>
  <si>
    <t>Höhe Reservoir Weierweid (Überlauf)</t>
  </si>
  <si>
    <t>h</t>
  </si>
  <si>
    <t>m.ü.M.</t>
  </si>
  <si>
    <t>Höhe Hausanschlussleitung bei Verteilbatterie</t>
  </si>
  <si>
    <t>Höhenunterschied Reservoir-Verteilbatterie</t>
  </si>
  <si>
    <t>m</t>
  </si>
  <si>
    <t>Umrechnung in kPa</t>
  </si>
  <si>
    <t>kPa</t>
  </si>
  <si>
    <t>bar</t>
  </si>
  <si>
    <t>Druckschwankungen Reservoir und Versorgungsleitungen</t>
  </si>
  <si>
    <t>Versorgungsdruck: SP = pRh1 - pVL</t>
  </si>
  <si>
    <t>SP</t>
  </si>
  <si>
    <t>Druckverlust Hausanschlussleitung (Annahme)</t>
  </si>
  <si>
    <r>
      <t>h</t>
    </r>
    <r>
      <rPr>
        <vertAlign val="subscript"/>
        <sz val="8"/>
        <color theme="1"/>
        <rFont val="Myriad Pro Light SemiCond"/>
        <family val="2"/>
      </rPr>
      <t>1</t>
    </r>
  </si>
  <si>
    <r>
      <t>p</t>
    </r>
    <r>
      <rPr>
        <vertAlign val="subscript"/>
        <sz val="9"/>
        <color theme="1"/>
        <rFont val="Myriad Pro Light SemiCond"/>
        <family val="2"/>
      </rPr>
      <t>Rh1</t>
    </r>
  </si>
  <si>
    <r>
      <t>∆p</t>
    </r>
    <r>
      <rPr>
        <vertAlign val="subscript"/>
        <sz val="9"/>
        <color theme="1"/>
        <rFont val="Myriad Pro Light SemiCond"/>
        <family val="2"/>
      </rPr>
      <t>WZ</t>
    </r>
  </si>
  <si>
    <r>
      <t>∆p</t>
    </r>
    <r>
      <rPr>
        <vertAlign val="subscript"/>
        <sz val="9"/>
        <color theme="1"/>
        <rFont val="Myriad Pro Light SemiCond"/>
        <family val="2"/>
      </rPr>
      <t>AL</t>
    </r>
  </si>
  <si>
    <r>
      <t>∆p</t>
    </r>
    <r>
      <rPr>
        <vertAlign val="subscript"/>
        <sz val="9"/>
        <color theme="1"/>
        <rFont val="Myriad Pro Light SemiCond"/>
        <family val="2"/>
      </rPr>
      <t>VL</t>
    </r>
  </si>
  <si>
    <r>
      <t>OP</t>
    </r>
    <r>
      <rPr>
        <vertAlign val="subscript"/>
        <sz val="9"/>
        <color theme="1"/>
        <rFont val="Myriad Pro Light SemiCond"/>
        <family val="2"/>
      </rPr>
      <t>WZ</t>
    </r>
  </si>
  <si>
    <t>Berechung des Betriebsdruckes nach dem Wasserzähler</t>
  </si>
  <si>
    <t>Ruhedruck nach dem Druckminderer; Standard 400 kPa (4.0 bar)</t>
  </si>
  <si>
    <r>
      <t>p</t>
    </r>
    <r>
      <rPr>
        <vertAlign val="subscript"/>
        <sz val="9"/>
        <color theme="1"/>
        <rFont val="Myriad Pro Light SemiCond"/>
        <family val="2"/>
      </rPr>
      <t>RDM</t>
    </r>
  </si>
  <si>
    <r>
      <t>Druckverlust Druckminderer bei Q</t>
    </r>
    <r>
      <rPr>
        <vertAlign val="subscript"/>
        <sz val="9"/>
        <color theme="1"/>
        <rFont val="Myriad Pro Light SemiCond"/>
        <family val="2"/>
      </rPr>
      <t>max</t>
    </r>
    <r>
      <rPr>
        <sz val="9"/>
        <color theme="1"/>
        <rFont val="Myriad Pro Light SemiCond"/>
        <family val="2"/>
      </rPr>
      <t xml:space="preserve"> (siehe Herrsteller-Diagramm)</t>
    </r>
  </si>
  <si>
    <r>
      <t>∆p</t>
    </r>
    <r>
      <rPr>
        <vertAlign val="subscript"/>
        <sz val="9"/>
        <color theme="1"/>
        <rFont val="Myriad Pro Light SemiCond"/>
        <family val="2"/>
      </rPr>
      <t>App</t>
    </r>
  </si>
  <si>
    <r>
      <t>∆p</t>
    </r>
    <r>
      <rPr>
        <vertAlign val="subscript"/>
        <sz val="9"/>
        <color theme="1"/>
        <rFont val="Myriad Pro Light SemiCond"/>
        <family val="2"/>
      </rPr>
      <t>DM</t>
    </r>
  </si>
  <si>
    <t>Druckverlust durch Apparateeinbau wie Trinwasserbehandlung</t>
  </si>
  <si>
    <t>Höhenunterschied Verteilbatterie bis höchste Entnahmestelle</t>
  </si>
  <si>
    <r>
      <t>∆</t>
    </r>
    <r>
      <rPr>
        <vertAlign val="subscript"/>
        <sz val="9"/>
        <color theme="1"/>
        <rFont val="Myriad Pro Light SemiCond"/>
        <family val="2"/>
      </rPr>
      <t>Rh2</t>
    </r>
  </si>
  <si>
    <t>Fliessdruck höchste Entnahmestelle</t>
  </si>
  <si>
    <r>
      <t>p</t>
    </r>
    <r>
      <rPr>
        <vertAlign val="subscript"/>
        <sz val="9"/>
        <color theme="1"/>
        <rFont val="Myriad Pro Light SemiCond"/>
        <family val="2"/>
      </rPr>
      <t>minFI</t>
    </r>
  </si>
  <si>
    <t>Zur Verfügung stehender Druck</t>
  </si>
  <si>
    <r>
      <t>∆p</t>
    </r>
    <r>
      <rPr>
        <vertAlign val="subscript"/>
        <sz val="9"/>
        <color theme="1"/>
        <rFont val="Myriad Pro SemiCond"/>
        <family val="2"/>
      </rPr>
      <t>L</t>
    </r>
  </si>
  <si>
    <t>Rohrweitenbestimmung:
Der Projektverfasser ist für die Rohrweiten-Rahmenbedingungen verantwortlich.
Die Rohrweitenbestimmung muss nach den SVGW-Ricchtlinien, Regelwerk W3, Ausgabe 2013, erfolgen.</t>
  </si>
  <si>
    <t>30 kPa</t>
  </si>
  <si>
    <t>50 kPa</t>
  </si>
  <si>
    <t>Druckverlust Wasserzähler bei QD - gemäss Angabe WVGH</t>
  </si>
  <si>
    <t>muss eine Druckerhöhungsanlage eingebaut werden</t>
  </si>
  <si>
    <t>ja / nein</t>
  </si>
  <si>
    <t>Betriebsdruck nach dem Wasserzähler</t>
  </si>
  <si>
    <t>Hinweis:
Bei einem Versorgungsdruck über 450 kPa (4.5 bar) empfielt die WVGH immer den Einbau eines Druckminderes.</t>
  </si>
  <si>
    <t>40 kPa</t>
  </si>
  <si>
    <t>100 kPa</t>
  </si>
  <si>
    <t>Richtwerte für Bestimmung der Wasserzähler</t>
  </si>
  <si>
    <t>Total Belastungswerte</t>
  </si>
  <si>
    <t>LU</t>
  </si>
  <si>
    <t>Total Summendurchfluss</t>
  </si>
  <si>
    <r>
      <t>Q</t>
    </r>
    <r>
      <rPr>
        <vertAlign val="subscript"/>
        <sz val="9"/>
        <color theme="1"/>
        <rFont val="Myriad Pro Light SemiCond"/>
        <family val="2"/>
      </rPr>
      <t>T</t>
    </r>
  </si>
  <si>
    <t>l/s</t>
  </si>
  <si>
    <t>Grösster angeschlossener Einzelanschluss einer Armatur oder eines Apparates</t>
  </si>
  <si>
    <t>Spitzendurchfluss</t>
  </si>
  <si>
    <r>
      <t>Q</t>
    </r>
    <r>
      <rPr>
        <vertAlign val="subscript"/>
        <sz val="9"/>
        <color theme="1"/>
        <rFont val="Myriad Pro Light SemiCond"/>
        <family val="2"/>
      </rPr>
      <t>D</t>
    </r>
  </si>
  <si>
    <r>
      <t>m</t>
    </r>
    <r>
      <rPr>
        <vertAlign val="superscript"/>
        <sz val="9"/>
        <color theme="1"/>
        <rFont val="Myriad Pro Light SemiCond"/>
        <family val="2"/>
      </rPr>
      <t>3</t>
    </r>
    <r>
      <rPr>
        <sz val="9"/>
        <color theme="1"/>
        <rFont val="Myriad Pro Light SemiCond"/>
        <family val="2"/>
      </rPr>
      <t>/h</t>
    </r>
  </si>
  <si>
    <t>QD / 3 LU</t>
  </si>
  <si>
    <t>QD / 5 LU</t>
  </si>
  <si>
    <t>MTK
DN20</t>
  </si>
  <si>
    <r>
      <t>Q</t>
    </r>
    <r>
      <rPr>
        <vertAlign val="subscript"/>
        <sz val="8"/>
        <color theme="1"/>
        <rFont val="Myriad Pro Light SemiCond"/>
        <family val="2"/>
      </rPr>
      <t>D</t>
    </r>
  </si>
  <si>
    <t>MTK
DN25</t>
  </si>
  <si>
    <t>LU-Wert</t>
  </si>
  <si>
    <t>QD</t>
  </si>
  <si>
    <t>MTK</t>
  </si>
  <si>
    <t>DN 20 Wert</t>
  </si>
  <si>
    <t>Basis</t>
  </si>
  <si>
    <t>0,01</t>
  </si>
  <si>
    <t>1,0</t>
  </si>
  <si>
    <t>5,0</t>
  </si>
  <si>
    <t>0,1</t>
  </si>
  <si>
    <t>0,2</t>
  </si>
  <si>
    <t>0,51</t>
  </si>
  <si>
    <t>1,7</t>
  </si>
  <si>
    <t>2,2</t>
  </si>
  <si>
    <t>Gewählter Spitzendurchfluss</t>
  </si>
  <si>
    <t>MTK
DN15</t>
  </si>
  <si>
    <r>
      <t>2.5 m</t>
    </r>
    <r>
      <rPr>
        <vertAlign val="superscript"/>
        <sz val="8"/>
        <color theme="1"/>
        <rFont val="Myriad Pro Light SemiCond"/>
        <family val="2"/>
      </rPr>
      <t>3</t>
    </r>
    <r>
      <rPr>
        <sz val="8"/>
        <color theme="1"/>
        <rFont val="Myriad Pro Light SemiCond"/>
        <family val="2"/>
      </rPr>
      <t>/h</t>
    </r>
  </si>
  <si>
    <t>MTK
DN32</t>
  </si>
  <si>
    <t>MTK
DN40</t>
  </si>
  <si>
    <t>Auswahl Wasserzähler</t>
  </si>
  <si>
    <t>WVGH</t>
  </si>
  <si>
    <t>WZ</t>
  </si>
  <si>
    <t>Verschraubung</t>
  </si>
  <si>
    <r>
      <t>4 m</t>
    </r>
    <r>
      <rPr>
        <vertAlign val="superscript"/>
        <sz val="8"/>
        <color theme="1"/>
        <rFont val="Myriad Pro Light SemiCond"/>
        <family val="2"/>
      </rPr>
      <t>3</t>
    </r>
    <r>
      <rPr>
        <sz val="8"/>
        <color theme="1"/>
        <rFont val="Myriad Pro Light SemiCond"/>
        <family val="2"/>
      </rPr>
      <t>/h</t>
    </r>
  </si>
  <si>
    <r>
      <t>6,3 m</t>
    </r>
    <r>
      <rPr>
        <vertAlign val="superscript"/>
        <sz val="8"/>
        <color theme="1"/>
        <rFont val="Myriad Pro Light SemiCond"/>
        <family val="2"/>
      </rPr>
      <t>3</t>
    </r>
    <r>
      <rPr>
        <sz val="8"/>
        <color theme="1"/>
        <rFont val="Myriad Pro Light SemiCond"/>
        <family val="2"/>
      </rPr>
      <t>/h</t>
    </r>
  </si>
  <si>
    <r>
      <t>10 m</t>
    </r>
    <r>
      <rPr>
        <vertAlign val="superscript"/>
        <sz val="8"/>
        <color theme="1"/>
        <rFont val="Myriad Pro Light SemiCond"/>
        <family val="2"/>
      </rPr>
      <t>3</t>
    </r>
    <r>
      <rPr>
        <sz val="8"/>
        <color theme="1"/>
        <rFont val="Myriad Pro Light SemiCond"/>
        <family val="2"/>
      </rPr>
      <t>/h</t>
    </r>
  </si>
  <si>
    <r>
      <t>16 m</t>
    </r>
    <r>
      <rPr>
        <vertAlign val="superscript"/>
        <sz val="8"/>
        <color theme="1"/>
        <rFont val="Myriad Pro Light SemiCond"/>
        <family val="2"/>
      </rPr>
      <t>3</t>
    </r>
    <r>
      <rPr>
        <sz val="8"/>
        <color theme="1"/>
        <rFont val="Myriad Pro Light SemiCond"/>
        <family val="2"/>
      </rPr>
      <t>/h</t>
    </r>
  </si>
  <si>
    <t>3/4"-1"</t>
  </si>
  <si>
    <t>1"-1 1/4"</t>
  </si>
  <si>
    <t>1 1/4"-1 1/2"</t>
  </si>
  <si>
    <t>1 1/2"-2"</t>
  </si>
  <si>
    <t>Kaltwasserzähler</t>
  </si>
  <si>
    <t>DN20</t>
  </si>
  <si>
    <t>DN32</t>
  </si>
  <si>
    <t>DN25</t>
  </si>
  <si>
    <t>DN40</t>
  </si>
  <si>
    <t>Baubewilligung Nr.</t>
  </si>
  <si>
    <t>nein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</si>
</sst>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" x14ac:knownFonts="1">
    <font>
      <sz val="11"/>
      <color theme="1"/>
      <name val="Myriad Pro Light SemiCond"/>
      <family val="2"/>
    </font>
    <font>
      <sz val="11"/>
      <color theme="1"/>
      <name val="Myriad Pro SemiCond"/>
      <family val="2"/>
    </font>
    <font>
      <sz val="14"/>
      <color theme="1"/>
      <name val="Myriad Pro SemiCond"/>
      <family val="2"/>
    </font>
    <font>
      <sz val="10"/>
      <color theme="1"/>
      <name val="Myriad Pro Light SemiCond"/>
      <family val="2"/>
    </font>
    <font>
      <sz val="10"/>
      <color theme="1"/>
      <name val="Myriad Pro SemiCond"/>
      <family val="2"/>
    </font>
    <font>
      <sz val="8"/>
      <color theme="1"/>
      <name val="Myriad Pro SemiCond"/>
      <family val="2"/>
    </font>
    <font>
      <sz val="8"/>
      <color theme="1"/>
      <name val="Myriad Pro Light SemiCond"/>
      <family val="2"/>
    </font>
    <font>
      <sz val="9"/>
      <color theme="1"/>
      <name val="Myriad Pro Light SemiCond"/>
      <family val="2"/>
    </font>
    <font>
      <sz val="9"/>
      <color theme="1"/>
      <name val="Myriad Pro SemiCond"/>
      <family val="2"/>
    </font>
    <font>
      <vertAlign val="subscript"/>
      <sz val="8"/>
      <color theme="1"/>
      <name val="Myriad Pro Light SemiCond"/>
      <family val="2"/>
    </font>
    <font>
      <vertAlign val="subscript"/>
      <sz val="9"/>
      <color theme="1"/>
      <name val="Myriad Pro Light SemiCond"/>
      <family val="2"/>
    </font>
    <font>
      <vertAlign val="subscript"/>
      <sz val="9"/>
      <color theme="1"/>
      <name val="Myriad Pro SemiCond"/>
      <family val="2"/>
    </font>
    <font>
      <vertAlign val="superscript"/>
      <sz val="9"/>
      <color theme="1"/>
      <name val="Myriad Pro Light SemiCond"/>
      <family val="2"/>
    </font>
    <font>
      <vertAlign val="superscript"/>
      <sz val="8"/>
      <color theme="1"/>
      <name val="Myriad Pro Light SemiCond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71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Border="1"/>
    <xf numFmtId="0" fontId="1" fillId="0" borderId="0" xfId="0" applyFont="1" applyBorder="1"/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/>
    <xf numFmtId="1" fontId="3" fillId="0" borderId="0" xfId="0" applyNumberFormat="1" applyFon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Border="1"/>
    <xf numFmtId="0" fontId="7" fillId="0" borderId="0" xfId="0" applyFont="1" applyBorder="1" applyAlignment="1">
      <alignment horizontal="center" vertical="center"/>
    </xf>
    <xf numFmtId="1" fontId="7" fillId="0" borderId="0" xfId="0" applyNumberFormat="1" applyFont="1" applyBorder="1" applyAlignment="1">
      <alignment horizontal="center" vertical="center"/>
    </xf>
    <xf numFmtId="1" fontId="8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7" fillId="0" borderId="0" xfId="0" applyFont="1" applyAlignment="1">
      <alignment vertical="top"/>
    </xf>
    <xf numFmtId="0" fontId="7" fillId="0" borderId="0" xfId="0" applyFont="1" applyFill="1" applyBorder="1" applyAlignment="1">
      <alignment vertical="top" wrapText="1" shrinkToFit="1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shrinkToFit="1"/>
    </xf>
    <xf numFmtId="0" fontId="8" fillId="0" borderId="0" xfId="0" applyFont="1" applyBorder="1" applyAlignment="1">
      <alignment vertical="center" shrinkToFit="1"/>
    </xf>
    <xf numFmtId="0" fontId="8" fillId="0" borderId="0" xfId="0" applyFont="1" applyFill="1" applyBorder="1" applyAlignment="1">
      <alignment vertical="center" wrapText="1" shrinkToFit="1"/>
    </xf>
    <xf numFmtId="0" fontId="2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1" fontId="7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2" fontId="8" fillId="0" borderId="0" xfId="0" applyNumberFormat="1" applyFont="1" applyBorder="1" applyAlignment="1">
      <alignment horizontal="center" vertical="center"/>
    </xf>
    <xf numFmtId="0" fontId="7" fillId="5" borderId="0" xfId="0" applyFont="1" applyFill="1" applyBorder="1" applyAlignment="1">
      <alignment vertical="center"/>
    </xf>
    <xf numFmtId="1" fontId="7" fillId="5" borderId="0" xfId="0" applyNumberFormat="1" applyFont="1" applyFill="1" applyBorder="1" applyAlignment="1">
      <alignment horizontal="center" vertical="center"/>
    </xf>
    <xf numFmtId="2" fontId="8" fillId="5" borderId="0" xfId="0" applyNumberFormat="1" applyFont="1" applyFill="1" applyBorder="1" applyAlignment="1">
      <alignment horizontal="center" vertical="center"/>
    </xf>
    <xf numFmtId="0" fontId="8" fillId="5" borderId="0" xfId="0" applyFont="1" applyFill="1" applyBorder="1" applyAlignment="1">
      <alignment vertical="center"/>
    </xf>
    <xf numFmtId="0" fontId="8" fillId="5" borderId="0" xfId="0" applyFont="1" applyFill="1" applyBorder="1" applyAlignment="1">
      <alignment horizontal="center" vertical="center"/>
    </xf>
    <xf numFmtId="1" fontId="8" fillId="5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1" fontId="7" fillId="0" borderId="0" xfId="0" applyNumberFormat="1" applyFont="1" applyBorder="1" applyAlignment="1" applyProtection="1">
      <alignment horizontal="center" vertical="center"/>
    </xf>
    <xf numFmtId="1" fontId="7" fillId="3" borderId="0" xfId="0" applyNumberFormat="1" applyFont="1" applyFill="1" applyBorder="1" applyAlignment="1" applyProtection="1">
      <alignment horizontal="center" vertical="center"/>
    </xf>
    <xf numFmtId="2" fontId="8" fillId="0" borderId="0" xfId="0" applyNumberFormat="1" applyFont="1" applyBorder="1" applyAlignment="1" applyProtection="1">
      <alignment horizontal="center" vertical="center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vertical="center"/>
    </xf>
    <xf numFmtId="0" fontId="8" fillId="5" borderId="0" xfId="0" applyFont="1" applyFill="1" applyBorder="1" applyAlignment="1" applyProtection="1">
      <alignment vertical="center"/>
    </xf>
    <xf numFmtId="0" fontId="8" fillId="5" borderId="0" xfId="0" applyFont="1" applyFill="1" applyBorder="1" applyAlignment="1" applyProtection="1">
      <alignment horizontal="center" vertical="center"/>
    </xf>
    <xf numFmtId="1" fontId="8" fillId="5" borderId="0" xfId="0" applyNumberFormat="1" applyFont="1" applyFill="1" applyBorder="1" applyAlignment="1" applyProtection="1">
      <alignment horizontal="center" vertical="center"/>
    </xf>
    <xf numFmtId="0" fontId="7" fillId="5" borderId="0" xfId="0" applyFont="1" applyFill="1" applyBorder="1" applyAlignment="1" applyProtection="1">
      <alignment horizontal="center" vertical="center"/>
    </xf>
    <xf numFmtId="1" fontId="7" fillId="5" borderId="0" xfId="0" applyNumberFormat="1" applyFont="1" applyFill="1" applyBorder="1" applyAlignment="1" applyProtection="1">
      <alignment horizontal="center" vertical="center"/>
    </xf>
    <xf numFmtId="1" fontId="8" fillId="2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0" xfId="0" applyFont="1" applyBorder="1" applyAlignment="1">
      <alignment horizontal="right" vertical="center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shrinkToFi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Border="1" applyAlignment="1" applyProtection="1">
      <alignment vertical="center" wrapText="1" shrinkToFit="1"/>
    </xf>
    <xf numFmtId="2" fontId="2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 vertical="center"/>
    </xf>
    <xf numFmtId="2" fontId="7" fillId="0" borderId="0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" fontId="5" fillId="5" borderId="0" xfId="0" applyNumberFormat="1" applyFont="1" applyFill="1" applyBorder="1" applyAlignment="1">
      <alignment horizontal="center" vertical="center"/>
    </xf>
    <xf numFmtId="49" fontId="5" fillId="5" borderId="0" xfId="0" applyNumberFormat="1" applyFont="1" applyFill="1" applyBorder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 shrinkToFit="1"/>
    </xf>
    <xf numFmtId="2" fontId="3" fillId="0" borderId="0" xfId="0" applyNumberFormat="1" applyFont="1" applyBorder="1" applyAlignment="1">
      <alignment horizontal="center" vertical="center"/>
    </xf>
    <xf numFmtId="1" fontId="8" fillId="0" borderId="0" xfId="0" applyNumberFormat="1" applyFont="1" applyBorder="1" applyAlignment="1" applyProtection="1">
      <alignment horizontal="center" vertical="center"/>
    </xf>
    <xf numFmtId="2" fontId="7" fillId="0" borderId="0" xfId="0" applyNumberFormat="1" applyFont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center" vertical="top"/>
    </xf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2" fontId="0" fillId="0" borderId="0" xfId="0" applyNumberFormat="1" applyAlignment="1" applyProtection="1">
      <alignment horizontal="center" vertical="center"/>
      <protection locked="0"/>
    </xf>
    <xf numFmtId="2" fontId="8" fillId="2" borderId="0" xfId="0" applyNumberFormat="1" applyFont="1" applyFill="1" applyBorder="1" applyAlignment="1" applyProtection="1">
      <alignment horizontal="center" vertical="center"/>
    </xf>
    <xf numFmtId="1" fontId="8" fillId="6" borderId="0" xfId="0" applyNumberFormat="1" applyFont="1" applyFill="1" applyBorder="1" applyAlignment="1" applyProtection="1">
      <alignment horizontal="center" vertical="center"/>
      <protection locked="0"/>
    </xf>
    <xf numFmtId="1" fontId="8" fillId="2" borderId="0" xfId="0" applyNumberFormat="1" applyFont="1" applyFill="1" applyBorder="1" applyAlignment="1">
      <alignment horizontal="center" vertical="center"/>
    </xf>
    <xf numFmtId="49" fontId="8" fillId="6" borderId="0" xfId="0" applyNumberFormat="1" applyFont="1" applyFill="1" applyBorder="1" applyAlignment="1" applyProtection="1">
      <alignment horizontal="center" vertical="center"/>
      <protection locked="0"/>
    </xf>
    <xf numFmtId="0" fontId="8" fillId="6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1" fontId="7" fillId="5" borderId="0" xfId="0" applyNumberFormat="1" applyFont="1" applyFill="1" applyAlignment="1">
      <alignment horizontal="right" vertical="center"/>
    </xf>
    <xf numFmtId="0" fontId="7" fillId="5" borderId="0" xfId="0" applyFont="1" applyFill="1" applyBorder="1"/>
    <xf numFmtId="0" fontId="7" fillId="5" borderId="0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right" vertical="center"/>
    </xf>
    <xf numFmtId="0" fontId="7" fillId="5" borderId="0" xfId="0" applyFont="1" applyFill="1" applyAlignment="1">
      <alignment horizontal="right" vertical="center"/>
    </xf>
    <xf numFmtId="2" fontId="8" fillId="5" borderId="0" xfId="0" applyNumberFormat="1" applyFont="1" applyFill="1" applyBorder="1" applyAlignment="1">
      <alignment horizontal="center"/>
    </xf>
    <xf numFmtId="2" fontId="7" fillId="5" borderId="0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2" fontId="6" fillId="0" borderId="6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2" fontId="6" fillId="0" borderId="0" xfId="0" applyNumberFormat="1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2" fontId="7" fillId="0" borderId="0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7" fillId="0" borderId="9" xfId="0" applyFont="1" applyBorder="1"/>
    <xf numFmtId="0" fontId="7" fillId="0" borderId="9" xfId="0" applyFont="1" applyBorder="1" applyAlignment="1">
      <alignment vertical="center"/>
    </xf>
    <xf numFmtId="2" fontId="7" fillId="0" borderId="0" xfId="0" applyNumberFormat="1" applyFont="1" applyBorder="1" applyAlignment="1">
      <alignment horizontal="center" vertical="top"/>
    </xf>
    <xf numFmtId="0" fontId="7" fillId="0" borderId="9" xfId="0" applyFont="1" applyBorder="1" applyAlignment="1">
      <alignment vertical="top"/>
    </xf>
    <xf numFmtId="0" fontId="3" fillId="0" borderId="8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2" fontId="8" fillId="5" borderId="11" xfId="0" applyNumberFormat="1" applyFont="1" applyFill="1" applyBorder="1" applyAlignment="1">
      <alignment horizontal="center" vertical="center"/>
    </xf>
    <xf numFmtId="0" fontId="3" fillId="5" borderId="12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 shrinkToFit="1"/>
    </xf>
    <xf numFmtId="2" fontId="0" fillId="0" borderId="14" xfId="0" applyNumberFormat="1" applyBorder="1" applyAlignment="1">
      <alignment horizontal="center" vertical="center" shrinkToFit="1"/>
    </xf>
    <xf numFmtId="2" fontId="6" fillId="0" borderId="14" xfId="0" applyNumberFormat="1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2" fontId="6" fillId="0" borderId="0" xfId="0" applyNumberFormat="1" applyFont="1" applyBorder="1" applyAlignment="1">
      <alignment horizontal="center"/>
    </xf>
    <xf numFmtId="0" fontId="6" fillId="0" borderId="9" xfId="0" applyFont="1" applyBorder="1"/>
    <xf numFmtId="0" fontId="6" fillId="0" borderId="9" xfId="0" applyFont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1" fontId="6" fillId="0" borderId="11" xfId="0" applyNumberFormat="1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1" fontId="6" fillId="5" borderId="5" xfId="0" applyNumberFormat="1" applyFont="1" applyFill="1" applyBorder="1" applyAlignment="1">
      <alignment horizontal="center" vertical="center"/>
    </xf>
    <xf numFmtId="1" fontId="6" fillId="5" borderId="7" xfId="0" applyNumberFormat="1" applyFont="1" applyFill="1" applyBorder="1" applyAlignment="1">
      <alignment horizontal="center" vertical="center"/>
    </xf>
    <xf numFmtId="1" fontId="6" fillId="5" borderId="8" xfId="0" applyNumberFormat="1" applyFont="1" applyFill="1" applyBorder="1" applyAlignment="1">
      <alignment horizontal="center" vertical="center"/>
    </xf>
    <xf numFmtId="1" fontId="5" fillId="5" borderId="9" xfId="0" applyNumberFormat="1" applyFont="1" applyFill="1" applyBorder="1" applyAlignment="1">
      <alignment horizontal="center" vertical="center"/>
    </xf>
    <xf numFmtId="1" fontId="6" fillId="5" borderId="10" xfId="0" applyNumberFormat="1" applyFont="1" applyFill="1" applyBorder="1" applyAlignment="1">
      <alignment horizontal="center" vertical="center"/>
    </xf>
    <xf numFmtId="1" fontId="5" fillId="5" borderId="12" xfId="0" applyNumberFormat="1" applyFont="1" applyFill="1" applyBorder="1" applyAlignment="1">
      <alignment horizontal="center" vertical="center"/>
    </xf>
    <xf numFmtId="0" fontId="7" fillId="0" borderId="0" xfId="0" applyFont="1" applyBorder="1" applyAlignment="1" applyProtection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Protection="1"/>
    <xf numFmtId="0" fontId="2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center" vertical="center"/>
    </xf>
    <xf numFmtId="2" fontId="2" fillId="0" borderId="0" xfId="0" applyNumberFormat="1" applyFont="1" applyAlignment="1" applyProtection="1">
      <alignment horizont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center" vertical="center"/>
    </xf>
    <xf numFmtId="2" fontId="0" fillId="0" borderId="0" xfId="0" applyNumberFormat="1" applyAlignment="1" applyProtection="1">
      <alignment horizontal="center"/>
    </xf>
    <xf numFmtId="0" fontId="0" fillId="0" borderId="0" xfId="0" applyAlignment="1" applyProtection="1">
      <alignment vertical="center"/>
    </xf>
    <xf numFmtId="0" fontId="6" fillId="0" borderId="0" xfId="0" applyFont="1" applyAlignment="1" applyProtection="1">
      <alignment horizontal="center" vertical="center"/>
    </xf>
    <xf numFmtId="2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vertical="center" shrinkToFit="1"/>
    </xf>
    <xf numFmtId="1" fontId="0" fillId="0" borderId="0" xfId="0" applyNumberFormat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 shrinkToFit="1"/>
    </xf>
    <xf numFmtId="0" fontId="0" fillId="0" borderId="13" xfId="0" applyBorder="1" applyAlignment="1" applyProtection="1">
      <alignment horizontal="center" vertical="center" shrinkToFit="1"/>
    </xf>
    <xf numFmtId="2" fontId="0" fillId="0" borderId="14" xfId="0" applyNumberFormat="1" applyBorder="1" applyAlignment="1" applyProtection="1">
      <alignment horizontal="center" vertical="center" shrinkToFit="1"/>
    </xf>
    <xf numFmtId="2" fontId="6" fillId="0" borderId="14" xfId="0" applyNumberFormat="1" applyFont="1" applyBorder="1" applyAlignment="1" applyProtection="1">
      <alignment horizontal="center" vertical="center" wrapText="1"/>
    </xf>
    <xf numFmtId="0" fontId="6" fillId="0" borderId="14" xfId="0" applyFont="1" applyBorder="1" applyAlignment="1" applyProtection="1">
      <alignment horizontal="center" vertical="center" wrapText="1"/>
    </xf>
    <xf numFmtId="0" fontId="6" fillId="0" borderId="15" xfId="0" applyFont="1" applyBorder="1" applyAlignment="1" applyProtection="1">
      <alignment horizontal="center" vertical="center" wrapText="1"/>
    </xf>
    <xf numFmtId="0" fontId="6" fillId="0" borderId="0" xfId="0" applyFont="1" applyAlignment="1" applyProtection="1">
      <alignment horizontal="center" vertical="center" wrapText="1"/>
    </xf>
    <xf numFmtId="0" fontId="6" fillId="0" borderId="5" xfId="0" applyFont="1" applyBorder="1" applyAlignment="1" applyProtection="1">
      <alignment horizontal="center" vertical="center" wrapText="1"/>
    </xf>
    <xf numFmtId="0" fontId="6" fillId="0" borderId="6" xfId="0" applyFont="1" applyBorder="1" applyAlignment="1" applyProtection="1">
      <alignment horizontal="center" vertical="center" wrapText="1"/>
    </xf>
    <xf numFmtId="2" fontId="6" fillId="0" borderId="6" xfId="0" applyNumberFormat="1" applyFont="1" applyBorder="1" applyAlignment="1" applyProtection="1">
      <alignment horizontal="center" vertical="center" wrapText="1"/>
    </xf>
    <xf numFmtId="0" fontId="6" fillId="0" borderId="7" xfId="0" applyFont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 wrapText="1"/>
    </xf>
    <xf numFmtId="2" fontId="6" fillId="0" borderId="0" xfId="0" applyNumberFormat="1" applyFont="1" applyBorder="1" applyAlignment="1" applyProtection="1">
      <alignment horizontal="center" vertical="center" wrapText="1"/>
    </xf>
    <xf numFmtId="0" fontId="6" fillId="0" borderId="9" xfId="0" applyFont="1" applyBorder="1" applyAlignment="1" applyProtection="1">
      <alignment horizontal="center" vertical="center" wrapText="1"/>
    </xf>
    <xf numFmtId="0" fontId="7" fillId="0" borderId="8" xfId="0" applyFont="1" applyBorder="1" applyAlignment="1" applyProtection="1">
      <alignment horizontal="center" vertical="center"/>
    </xf>
    <xf numFmtId="2" fontId="7" fillId="0" borderId="0" xfId="0" applyNumberFormat="1" applyFont="1" applyBorder="1" applyAlignment="1" applyProtection="1">
      <alignment horizontal="center"/>
    </xf>
    <xf numFmtId="0" fontId="7" fillId="0" borderId="9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2" fontId="8" fillId="5" borderId="0" xfId="0" applyNumberFormat="1" applyFont="1" applyFill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2" fontId="8" fillId="5" borderId="0" xfId="0" applyNumberFormat="1" applyFont="1" applyFill="1" applyBorder="1" applyAlignment="1" applyProtection="1">
      <alignment horizontal="center"/>
    </xf>
    <xf numFmtId="1" fontId="7" fillId="5" borderId="0" xfId="0" applyNumberFormat="1" applyFont="1" applyFill="1" applyAlignment="1" applyProtection="1">
      <alignment horizontal="right" vertical="center"/>
    </xf>
    <xf numFmtId="1" fontId="7" fillId="0" borderId="0" xfId="0" applyNumberFormat="1" applyFont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vertical="center"/>
    </xf>
    <xf numFmtId="0" fontId="7" fillId="5" borderId="0" xfId="0" applyFont="1" applyFill="1" applyBorder="1" applyProtection="1"/>
    <xf numFmtId="0" fontId="7" fillId="5" borderId="0" xfId="0" applyFont="1" applyFill="1" applyBorder="1" applyAlignment="1" applyProtection="1">
      <alignment horizontal="center"/>
    </xf>
    <xf numFmtId="0" fontId="7" fillId="5" borderId="0" xfId="0" applyFont="1" applyFill="1" applyBorder="1" applyAlignment="1" applyProtection="1">
      <alignment horizontal="right" vertical="center"/>
    </xf>
    <xf numFmtId="0" fontId="7" fillId="5" borderId="0" xfId="0" applyFont="1" applyFill="1" applyAlignment="1" applyProtection="1">
      <alignment horizontal="right" vertical="center"/>
    </xf>
    <xf numFmtId="2" fontId="7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right" vertical="center"/>
    </xf>
    <xf numFmtId="0" fontId="7" fillId="0" borderId="9" xfId="0" applyFont="1" applyFill="1" applyBorder="1" applyAlignment="1" applyProtection="1">
      <alignment horizontal="center" vertical="center"/>
    </xf>
    <xf numFmtId="2" fontId="7" fillId="5" borderId="0" xfId="0" applyNumberFormat="1" applyFont="1" applyFill="1" applyBorder="1" applyAlignment="1" applyProtection="1">
      <alignment horizontal="center" vertical="center"/>
    </xf>
    <xf numFmtId="0" fontId="8" fillId="5" borderId="9" xfId="0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8" fillId="0" borderId="9" xfId="0" applyFont="1" applyBorder="1" applyAlignment="1" applyProtection="1">
      <alignment vertical="center"/>
    </xf>
    <xf numFmtId="0" fontId="7" fillId="0" borderId="9" xfId="0" applyFont="1" applyBorder="1" applyProtection="1"/>
    <xf numFmtId="0" fontId="7" fillId="0" borderId="9" xfId="0" applyFont="1" applyBorder="1" applyAlignment="1" applyProtection="1">
      <alignment vertical="center"/>
    </xf>
    <xf numFmtId="1" fontId="6" fillId="0" borderId="0" xfId="0" applyNumberFormat="1" applyFont="1" applyBorder="1" applyAlignment="1" applyProtection="1">
      <alignment horizontal="center" vertical="center"/>
    </xf>
    <xf numFmtId="0" fontId="7" fillId="0" borderId="0" xfId="0" applyFont="1" applyAlignment="1" applyProtection="1">
      <alignment vertical="top"/>
    </xf>
    <xf numFmtId="0" fontId="7" fillId="0" borderId="0" xfId="0" applyFont="1" applyAlignment="1" applyProtection="1">
      <alignment horizontal="center" vertical="top"/>
    </xf>
    <xf numFmtId="2" fontId="7" fillId="0" borderId="0" xfId="0" applyNumberFormat="1" applyFont="1" applyBorder="1" applyAlignment="1" applyProtection="1">
      <alignment horizontal="center" vertical="top"/>
    </xf>
    <xf numFmtId="1" fontId="6" fillId="5" borderId="5" xfId="0" applyNumberFormat="1" applyFont="1" applyFill="1" applyBorder="1" applyAlignment="1" applyProtection="1">
      <alignment horizontal="center" vertical="center"/>
    </xf>
    <xf numFmtId="1" fontId="6" fillId="5" borderId="7" xfId="0" applyNumberFormat="1" applyFont="1" applyFill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vertical="top"/>
    </xf>
    <xf numFmtId="0" fontId="3" fillId="0" borderId="0" xfId="0" applyFont="1" applyBorder="1" applyProtection="1"/>
    <xf numFmtId="0" fontId="3" fillId="0" borderId="0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 vertical="center"/>
    </xf>
    <xf numFmtId="0" fontId="3" fillId="0" borderId="8" xfId="0" applyFont="1" applyBorder="1" applyAlignment="1" applyProtection="1">
      <alignment horizontal="center" vertical="center"/>
    </xf>
    <xf numFmtId="1" fontId="6" fillId="5" borderId="8" xfId="0" applyNumberFormat="1" applyFont="1" applyFill="1" applyBorder="1" applyAlignment="1" applyProtection="1">
      <alignment horizontal="center" vertical="center"/>
    </xf>
    <xf numFmtId="1" fontId="5" fillId="5" borderId="9" xfId="0" applyNumberFormat="1" applyFont="1" applyFill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9" xfId="0" applyFont="1" applyBorder="1" applyProtection="1"/>
    <xf numFmtId="0" fontId="3" fillId="5" borderId="5" xfId="0" applyFont="1" applyFill="1" applyBorder="1" applyAlignment="1" applyProtection="1">
      <alignment horizontal="center" vertical="center"/>
    </xf>
    <xf numFmtId="0" fontId="3" fillId="5" borderId="6" xfId="0" applyFont="1" applyFill="1" applyBorder="1" applyAlignment="1" applyProtection="1">
      <alignment horizontal="center" vertical="center"/>
    </xf>
    <xf numFmtId="0" fontId="3" fillId="5" borderId="7" xfId="0" applyFont="1" applyFill="1" applyBorder="1" applyAlignment="1" applyProtection="1">
      <alignment horizontal="center" vertical="center"/>
    </xf>
    <xf numFmtId="2" fontId="6" fillId="0" borderId="0" xfId="0" applyNumberFormat="1" applyFont="1" applyBorder="1" applyAlignment="1" applyProtection="1">
      <alignment horizontal="center"/>
    </xf>
    <xf numFmtId="0" fontId="6" fillId="0" borderId="9" xfId="0" applyFont="1" applyBorder="1" applyAlignment="1" applyProtection="1">
      <alignment horizontal="center" vertical="center"/>
    </xf>
    <xf numFmtId="0" fontId="3" fillId="5" borderId="8" xfId="0" applyFont="1" applyFill="1" applyBorder="1" applyAlignment="1" applyProtection="1">
      <alignment horizontal="center" vertical="center"/>
    </xf>
    <xf numFmtId="0" fontId="3" fillId="5" borderId="9" xfId="0" applyFont="1" applyFill="1" applyBorder="1" applyAlignment="1" applyProtection="1">
      <alignment horizontal="center" vertical="center"/>
    </xf>
    <xf numFmtId="0" fontId="3" fillId="5" borderId="8" xfId="0" applyFont="1" applyFill="1" applyBorder="1" applyAlignment="1" applyProtection="1">
      <alignment horizontal="center"/>
    </xf>
    <xf numFmtId="0" fontId="3" fillId="5" borderId="10" xfId="0" applyFont="1" applyFill="1" applyBorder="1" applyAlignment="1" applyProtection="1">
      <alignment horizontal="center"/>
    </xf>
    <xf numFmtId="2" fontId="8" fillId="5" borderId="11" xfId="0" applyNumberFormat="1" applyFont="1" applyFill="1" applyBorder="1" applyAlignment="1" applyProtection="1">
      <alignment horizontal="center" vertical="center"/>
    </xf>
    <xf numFmtId="0" fontId="3" fillId="5" borderId="12" xfId="0" applyFont="1" applyFill="1" applyBorder="1" applyAlignment="1" applyProtection="1">
      <alignment horizontal="center" vertical="center"/>
    </xf>
    <xf numFmtId="0" fontId="3" fillId="0" borderId="10" xfId="0" applyFont="1" applyBorder="1" applyAlignment="1" applyProtection="1">
      <alignment horizontal="center" vertical="center"/>
    </xf>
    <xf numFmtId="1" fontId="6" fillId="0" borderId="11" xfId="0" applyNumberFormat="1" applyFont="1" applyBorder="1" applyAlignment="1" applyProtection="1">
      <alignment horizontal="center" vertical="center"/>
    </xf>
    <xf numFmtId="1" fontId="6" fillId="5" borderId="10" xfId="0" applyNumberFormat="1" applyFont="1" applyFill="1" applyBorder="1" applyAlignment="1" applyProtection="1">
      <alignment horizontal="center" vertical="center"/>
    </xf>
    <xf numFmtId="1" fontId="5" fillId="5" borderId="12" xfId="0" applyNumberFormat="1" applyFont="1" applyFill="1" applyBorder="1" applyAlignment="1" applyProtection="1">
      <alignment horizontal="center" vertical="center"/>
    </xf>
    <xf numFmtId="0" fontId="6" fillId="0" borderId="11" xfId="0" applyFont="1" applyBorder="1" applyAlignment="1" applyProtection="1">
      <alignment horizontal="center" vertical="center"/>
    </xf>
    <xf numFmtId="0" fontId="6" fillId="0" borderId="12" xfId="0" applyFont="1" applyBorder="1" applyAlignment="1" applyProtection="1">
      <alignment horizontal="center" vertical="center"/>
    </xf>
    <xf numFmtId="2" fontId="3" fillId="0" borderId="0" xfId="0" applyNumberFormat="1" applyFont="1" applyBorder="1" applyAlignment="1" applyProtection="1">
      <alignment horizontal="center"/>
    </xf>
    <xf numFmtId="0" fontId="0" fillId="0" borderId="0" xfId="0" applyBorder="1" applyAlignment="1" applyProtection="1">
      <alignment horizontal="center" vertical="center"/>
    </xf>
    <xf numFmtId="0" fontId="0" fillId="0" borderId="0" xfId="0" applyBorder="1" applyProtection="1"/>
    <xf numFmtId="0" fontId="0" fillId="0" borderId="0" xfId="0" applyBorder="1" applyAlignment="1" applyProtection="1">
      <alignment horizontal="center"/>
    </xf>
    <xf numFmtId="2" fontId="0" fillId="0" borderId="0" xfId="0" applyNumberFormat="1" applyBorder="1" applyAlignment="1" applyProtection="1">
      <alignment horizontal="center"/>
    </xf>
    <xf numFmtId="0" fontId="8" fillId="0" borderId="0" xfId="0" applyFont="1" applyFill="1" applyBorder="1" applyAlignment="1">
      <alignment vertical="center" wrapText="1" shrinkToFit="1"/>
    </xf>
    <xf numFmtId="0" fontId="0" fillId="0" borderId="0" xfId="0" applyAlignment="1">
      <alignment vertical="center"/>
    </xf>
    <xf numFmtId="0" fontId="7" fillId="2" borderId="1" xfId="0" applyFont="1" applyFill="1" applyBorder="1" applyAlignment="1">
      <alignment vertical="top" wrapText="1" shrinkToFit="1"/>
    </xf>
    <xf numFmtId="0" fontId="0" fillId="2" borderId="1" xfId="0" applyFill="1" applyBorder="1" applyAlignment="1"/>
    <xf numFmtId="0" fontId="8" fillId="2" borderId="1" xfId="0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8" fillId="4" borderId="0" xfId="0" applyFont="1" applyFill="1" applyBorder="1" applyAlignment="1">
      <alignment vertical="center" wrapText="1"/>
    </xf>
    <xf numFmtId="0" fontId="0" fillId="4" borderId="0" xfId="0" applyFill="1" applyBorder="1" applyAlignment="1">
      <alignment vertical="center"/>
    </xf>
    <xf numFmtId="0" fontId="8" fillId="2" borderId="1" xfId="0" applyFont="1" applyFill="1" applyBorder="1" applyAlignment="1" applyProtection="1">
      <alignment vertical="center"/>
      <protection locked="0"/>
    </xf>
    <xf numFmtId="0" fontId="0" fillId="2" borderId="1" xfId="0" applyFill="1" applyBorder="1" applyAlignment="1" applyProtection="1">
      <alignment vertical="center"/>
      <protection locked="0"/>
    </xf>
    <xf numFmtId="0" fontId="8" fillId="2" borderId="1" xfId="0" applyFont="1" applyFill="1" applyBorder="1" applyAlignment="1" applyProtection="1">
      <alignment vertical="center" shrinkToFit="1"/>
      <protection locked="0"/>
    </xf>
    <xf numFmtId="0" fontId="0" fillId="2" borderId="1" xfId="0" applyFill="1" applyBorder="1" applyAlignment="1" applyProtection="1">
      <alignment vertical="center" shrinkToFit="1"/>
      <protection locked="0"/>
    </xf>
    <xf numFmtId="0" fontId="8" fillId="2" borderId="2" xfId="0" applyFont="1" applyFill="1" applyBorder="1" applyAlignment="1" applyProtection="1">
      <alignment vertical="center"/>
      <protection locked="0"/>
    </xf>
    <xf numFmtId="0" fontId="0" fillId="2" borderId="2" xfId="0" applyFill="1" applyBorder="1" applyAlignment="1" applyProtection="1">
      <alignment vertical="center"/>
      <protection locked="0"/>
    </xf>
    <xf numFmtId="0" fontId="8" fillId="2" borderId="3" xfId="0" applyFont="1" applyFill="1" applyBorder="1" applyAlignment="1" applyProtection="1">
      <alignment vertical="center"/>
      <protection locked="0"/>
    </xf>
    <xf numFmtId="0" fontId="0" fillId="2" borderId="3" xfId="0" applyFill="1" applyBorder="1" applyAlignment="1" applyProtection="1">
      <alignment vertical="center"/>
      <protection locked="0"/>
    </xf>
    <xf numFmtId="0" fontId="8" fillId="4" borderId="4" xfId="0" applyFont="1" applyFill="1" applyBorder="1" applyAlignment="1">
      <alignment vertical="center" wrapText="1"/>
    </xf>
    <xf numFmtId="0" fontId="0" fillId="4" borderId="4" xfId="0" applyFill="1" applyBorder="1" applyAlignment="1">
      <alignment vertical="center"/>
    </xf>
    <xf numFmtId="1" fontId="8" fillId="6" borderId="0" xfId="0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 applyAlignment="1">
      <alignment horizontal="center" vertical="center"/>
    </xf>
    <xf numFmtId="164" fontId="8" fillId="2" borderId="0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2" fontId="8" fillId="6" borderId="0" xfId="0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 applyAlignment="1" applyProtection="1">
      <alignment horizontal="center" vertical="center"/>
      <protection locked="0"/>
    </xf>
    <xf numFmtId="2" fontId="8" fillId="2" borderId="0" xfId="0" applyNumberFormat="1" applyFont="1" applyFill="1" applyBorder="1" applyAlignment="1" applyProtection="1">
      <alignment horizontal="center" vertical="center"/>
    </xf>
    <xf numFmtId="0" fontId="0" fillId="2" borderId="0" xfId="0" applyFill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C315B-21D0-4E7A-806C-98EAFF4236C0}">
  <sheetPr>
    <pageSetUpPr fitToPage="1"/>
  </sheetPr>
  <dimension ref="A1:W94"/>
  <sheetViews>
    <sheetView tabSelected="1" zoomScale="145" zoomScaleNormal="145" workbookViewId="0">
      <selection activeCell="F60" sqref="F60"/>
    </sheetView>
  </sheetViews>
  <sheetFormatPr baseColWidth="10" defaultRowHeight="13.8" x14ac:dyDescent="0.25"/>
  <cols>
    <col min="1" max="1" width="45.375" style="1" customWidth="1"/>
    <col min="2" max="2" width="9.5" style="1" customWidth="1"/>
    <col min="3" max="3" width="4.125" style="19" customWidth="1"/>
    <col min="4" max="4" width="2.5" style="10" customWidth="1"/>
    <col min="5" max="5" width="9.625" style="10" customWidth="1"/>
    <col min="6" max="6" width="9.625" style="11" customWidth="1"/>
    <col min="7" max="7" width="9.625" style="10" customWidth="1"/>
    <col min="8" max="8" width="2.625" style="10" customWidth="1"/>
    <col min="9" max="9" width="9.625" style="11" customWidth="1"/>
    <col min="10" max="10" width="9.625" style="36" customWidth="1"/>
    <col min="11" max="11" width="13.5" style="157" customWidth="1"/>
    <col min="12" max="12" width="10.25" style="158" customWidth="1"/>
    <col min="13" max="13" width="9.125" style="159" customWidth="1"/>
    <col min="14" max="14" width="9.5" style="159" customWidth="1"/>
    <col min="15" max="15" width="11.125" style="159" customWidth="1"/>
    <col min="16" max="16" width="17.125" style="159" customWidth="1"/>
    <col min="17" max="17" width="15" style="160" customWidth="1"/>
    <col min="18" max="18" width="20.75" style="160" customWidth="1"/>
    <col min="19" max="19" width="26.75" style="159" customWidth="1"/>
    <col min="20" max="20" width="19.625" style="159" customWidth="1"/>
    <col min="21" max="21" width="11.25" style="159" customWidth="1"/>
    <col min="22" max="22" width="18.875" style="157" customWidth="1"/>
  </cols>
  <sheetData>
    <row r="1" spans="1:23" s="2" customFormat="1" ht="18" x14ac:dyDescent="0.35">
      <c r="A1" s="3" t="s">
        <v>5</v>
      </c>
      <c r="B1" s="3"/>
      <c r="C1" s="18"/>
      <c r="D1" s="8"/>
      <c r="E1" s="8"/>
      <c r="F1" s="8"/>
      <c r="G1" s="8"/>
      <c r="H1" s="8"/>
      <c r="I1" s="9"/>
      <c r="J1" s="35"/>
      <c r="K1" s="153"/>
      <c r="L1" s="154"/>
      <c r="M1" s="155"/>
      <c r="N1" s="155"/>
      <c r="O1" s="155"/>
      <c r="P1" s="155"/>
      <c r="Q1" s="156"/>
      <c r="R1" s="156"/>
      <c r="S1" s="155"/>
      <c r="T1" s="155"/>
      <c r="U1" s="155"/>
      <c r="V1" s="153"/>
    </row>
    <row r="2" spans="1:23" ht="4.95" customHeight="1" x14ac:dyDescent="0.25">
      <c r="A2" s="4"/>
      <c r="B2" s="4"/>
      <c r="C2" s="17"/>
      <c r="D2" s="6"/>
      <c r="E2" s="6"/>
      <c r="F2" s="7"/>
      <c r="G2" s="6"/>
      <c r="H2" s="6"/>
    </row>
    <row r="3" spans="1:23" s="31" customFormat="1" ht="19.95" customHeight="1" thickBot="1" x14ac:dyDescent="0.3">
      <c r="A3" s="30" t="s">
        <v>98</v>
      </c>
      <c r="B3" s="253"/>
      <c r="C3" s="254"/>
      <c r="D3" s="254"/>
      <c r="E3" s="254"/>
      <c r="F3" s="7"/>
      <c r="G3" s="6"/>
      <c r="H3" s="6"/>
      <c r="I3" s="7"/>
      <c r="J3" s="37"/>
      <c r="K3" s="161"/>
      <c r="L3" s="159"/>
      <c r="M3" s="162"/>
      <c r="N3" s="159"/>
      <c r="O3" s="159"/>
      <c r="P3" s="159"/>
      <c r="Q3" s="163"/>
      <c r="R3" s="163"/>
      <c r="S3" s="159"/>
      <c r="T3" s="159"/>
      <c r="U3" s="159"/>
      <c r="V3" s="161"/>
    </row>
    <row r="4" spans="1:23" s="32" customFormat="1" ht="19.95" customHeight="1" thickBot="1" x14ac:dyDescent="0.3">
      <c r="A4" s="33" t="s">
        <v>0</v>
      </c>
      <c r="B4" s="255"/>
      <c r="C4" s="256"/>
      <c r="D4" s="256"/>
      <c r="E4" s="256"/>
      <c r="F4" s="256"/>
      <c r="G4" s="256"/>
      <c r="H4" s="256"/>
      <c r="I4" s="256"/>
      <c r="J4" s="256"/>
      <c r="K4" s="164"/>
      <c r="L4" s="165"/>
      <c r="M4" s="162"/>
      <c r="N4" s="166"/>
      <c r="O4" s="166"/>
      <c r="P4" s="167"/>
      <c r="Q4" s="168" t="s">
        <v>93</v>
      </c>
      <c r="R4" s="169" t="s">
        <v>77</v>
      </c>
      <c r="S4" s="169" t="s">
        <v>60</v>
      </c>
      <c r="T4" s="170" t="s">
        <v>62</v>
      </c>
      <c r="U4" s="170" t="s">
        <v>79</v>
      </c>
      <c r="V4" s="171" t="s">
        <v>80</v>
      </c>
    </row>
    <row r="5" spans="1:23" s="31" customFormat="1" ht="19.95" customHeight="1" x14ac:dyDescent="0.25">
      <c r="A5" s="30" t="s">
        <v>3</v>
      </c>
      <c r="B5" s="257"/>
      <c r="C5" s="258"/>
      <c r="D5" s="258"/>
      <c r="E5" s="258"/>
      <c r="F5" s="258"/>
      <c r="G5" s="258"/>
      <c r="H5" s="258"/>
      <c r="I5" s="258"/>
      <c r="J5" s="258"/>
      <c r="K5" s="161"/>
      <c r="L5" s="159"/>
      <c r="M5" s="162"/>
      <c r="N5" s="172"/>
      <c r="O5" s="161"/>
      <c r="P5" s="173"/>
      <c r="Q5" s="174" t="s">
        <v>84</v>
      </c>
      <c r="R5" s="175" t="s">
        <v>89</v>
      </c>
      <c r="S5" s="175" t="s">
        <v>89</v>
      </c>
      <c r="T5" s="174" t="s">
        <v>90</v>
      </c>
      <c r="U5" s="174" t="s">
        <v>91</v>
      </c>
      <c r="V5" s="176" t="s">
        <v>92</v>
      </c>
    </row>
    <row r="6" spans="1:23" s="31" customFormat="1" ht="19.95" customHeight="1" x14ac:dyDescent="0.25">
      <c r="A6" s="30" t="s">
        <v>4</v>
      </c>
      <c r="B6" s="259"/>
      <c r="C6" s="260"/>
      <c r="D6" s="260"/>
      <c r="E6" s="260"/>
      <c r="F6" s="260"/>
      <c r="G6" s="260"/>
      <c r="H6" s="260"/>
      <c r="I6" s="260"/>
      <c r="J6" s="260"/>
      <c r="K6" s="161"/>
      <c r="L6" s="159"/>
      <c r="M6" s="162"/>
      <c r="N6" s="172"/>
      <c r="O6" s="161"/>
      <c r="P6" s="177" t="s">
        <v>50</v>
      </c>
      <c r="Q6" s="178" t="s">
        <v>61</v>
      </c>
      <c r="R6" s="179" t="s">
        <v>78</v>
      </c>
      <c r="S6" s="179" t="s">
        <v>85</v>
      </c>
      <c r="T6" s="178" t="s">
        <v>86</v>
      </c>
      <c r="U6" s="178" t="s">
        <v>87</v>
      </c>
      <c r="V6" s="180" t="s">
        <v>88</v>
      </c>
      <c r="W6" s="19"/>
    </row>
    <row r="7" spans="1:23" s="20" customFormat="1" ht="4.95" customHeight="1" x14ac:dyDescent="0.25">
      <c r="C7" s="21"/>
      <c r="D7" s="22"/>
      <c r="E7" s="22"/>
      <c r="F7" s="23"/>
      <c r="G7" s="22"/>
      <c r="H7" s="22"/>
      <c r="I7" s="23"/>
      <c r="J7" s="38"/>
      <c r="K7" s="52"/>
      <c r="L7" s="150"/>
      <c r="M7" s="162"/>
      <c r="N7" s="48"/>
      <c r="O7" s="52"/>
      <c r="P7" s="181"/>
      <c r="Q7" s="48"/>
      <c r="R7" s="182"/>
      <c r="S7" s="182"/>
      <c r="T7" s="48"/>
      <c r="U7" s="48"/>
      <c r="V7" s="183"/>
    </row>
    <row r="8" spans="1:23" s="30" customFormat="1" ht="15" customHeight="1" x14ac:dyDescent="0.25">
      <c r="A8" s="45" t="s">
        <v>48</v>
      </c>
      <c r="B8" s="45"/>
      <c r="C8" s="46"/>
      <c r="D8" s="47"/>
      <c r="E8" s="74"/>
      <c r="F8" s="75"/>
      <c r="G8" s="74"/>
      <c r="H8" s="47"/>
      <c r="I8" s="47"/>
      <c r="J8" s="47"/>
      <c r="K8" s="184"/>
      <c r="L8" s="185"/>
      <c r="M8" s="185"/>
      <c r="N8" s="185"/>
      <c r="O8" s="184"/>
      <c r="P8" s="186">
        <v>42</v>
      </c>
      <c r="Q8" s="51">
        <f>POWER(P8/10,0.257)*0.598</f>
        <v>0.86472148891253087</v>
      </c>
      <c r="R8" s="187">
        <v>0.4</v>
      </c>
      <c r="S8" s="187">
        <v>0.4</v>
      </c>
      <c r="T8" s="51"/>
      <c r="U8" s="185"/>
      <c r="V8" s="188"/>
    </row>
    <row r="9" spans="1:23" s="20" customFormat="1" ht="4.95" customHeight="1" x14ac:dyDescent="0.25">
      <c r="A9" s="52"/>
      <c r="B9" s="52"/>
      <c r="C9" s="48"/>
      <c r="D9" s="49"/>
      <c r="E9" s="49"/>
      <c r="F9" s="79"/>
      <c r="G9" s="49"/>
      <c r="H9" s="49"/>
      <c r="I9" s="79"/>
      <c r="J9" s="50"/>
      <c r="K9" s="52"/>
      <c r="L9" s="150"/>
      <c r="M9" s="48"/>
      <c r="N9" s="48"/>
      <c r="O9" s="52"/>
      <c r="P9" s="181"/>
      <c r="Q9" s="51"/>
      <c r="R9" s="182"/>
      <c r="S9" s="189"/>
      <c r="T9" s="80"/>
      <c r="U9" s="48"/>
      <c r="V9" s="183"/>
    </row>
    <row r="10" spans="1:23" s="28" customFormat="1" ht="15" customHeight="1" x14ac:dyDescent="0.25">
      <c r="A10" s="53" t="s">
        <v>49</v>
      </c>
      <c r="B10" s="48"/>
      <c r="C10" s="48"/>
      <c r="D10" s="49"/>
      <c r="E10" s="49" t="s">
        <v>50</v>
      </c>
      <c r="F10" s="263">
        <v>0</v>
      </c>
      <c r="G10" s="264"/>
      <c r="H10" s="50"/>
      <c r="I10" s="49"/>
      <c r="J10" s="50"/>
      <c r="K10" s="190" t="s">
        <v>58</v>
      </c>
      <c r="L10" s="187">
        <f>POWER($F$10/10,0.353)*0.459</f>
        <v>0</v>
      </c>
      <c r="M10" s="191"/>
      <c r="N10" s="192"/>
      <c r="O10" s="193"/>
      <c r="P10" s="181">
        <v>50</v>
      </c>
      <c r="Q10" s="51">
        <f>POWER(P10/10,0.257)*0.598</f>
        <v>0.90434985877913077</v>
      </c>
      <c r="R10" s="80"/>
      <c r="S10" s="187">
        <v>0.44</v>
      </c>
      <c r="T10" s="80"/>
      <c r="U10" s="48"/>
      <c r="V10" s="183"/>
    </row>
    <row r="11" spans="1:23" s="20" customFormat="1" ht="4.95" customHeight="1" x14ac:dyDescent="0.25">
      <c r="A11" s="52"/>
      <c r="B11" s="150"/>
      <c r="C11" s="48"/>
      <c r="D11" s="49"/>
      <c r="E11" s="49"/>
      <c r="F11" s="79"/>
      <c r="G11" s="49"/>
      <c r="H11" s="49"/>
      <c r="I11" s="49"/>
      <c r="J11" s="50"/>
      <c r="K11" s="194"/>
      <c r="L11" s="195"/>
      <c r="M11" s="48"/>
      <c r="N11" s="48"/>
      <c r="O11" s="52"/>
      <c r="P11" s="181"/>
      <c r="Q11" s="51"/>
      <c r="R11" s="182"/>
      <c r="S11" s="189"/>
      <c r="T11" s="80"/>
      <c r="U11" s="48"/>
      <c r="V11" s="183"/>
    </row>
    <row r="12" spans="1:23" s="28" customFormat="1" ht="15" customHeight="1" x14ac:dyDescent="0.25">
      <c r="A12" s="53" t="s">
        <v>51</v>
      </c>
      <c r="B12" s="48"/>
      <c r="C12" s="48"/>
      <c r="D12" s="49"/>
      <c r="E12" s="49" t="s">
        <v>52</v>
      </c>
      <c r="F12" s="265">
        <f>$F$10*0.1</f>
        <v>0</v>
      </c>
      <c r="G12" s="266"/>
      <c r="H12" s="50"/>
      <c r="I12" s="49" t="s">
        <v>53</v>
      </c>
      <c r="J12" s="50"/>
      <c r="K12" s="196" t="s">
        <v>59</v>
      </c>
      <c r="L12" s="187">
        <f>POWER($G$10/10,0.257)*0.598</f>
        <v>0</v>
      </c>
      <c r="M12" s="192"/>
      <c r="N12" s="192"/>
      <c r="O12" s="193"/>
      <c r="P12" s="181">
        <v>75</v>
      </c>
      <c r="Q12" s="51">
        <f>POWER(P12/10,0.257)*0.598</f>
        <v>1.0036722775969134</v>
      </c>
      <c r="R12" s="80"/>
      <c r="S12" s="187">
        <v>0.51</v>
      </c>
      <c r="T12" s="80"/>
      <c r="U12" s="48"/>
      <c r="V12" s="183"/>
    </row>
    <row r="13" spans="1:23" s="20" customFormat="1" ht="4.95" customHeight="1" x14ac:dyDescent="0.25">
      <c r="A13" s="52"/>
      <c r="B13" s="150"/>
      <c r="C13" s="48"/>
      <c r="D13" s="49"/>
      <c r="E13" s="49"/>
      <c r="F13" s="79"/>
      <c r="G13" s="49"/>
      <c r="H13" s="49"/>
      <c r="I13" s="49"/>
      <c r="J13" s="50"/>
      <c r="K13" s="194"/>
      <c r="L13" s="195"/>
      <c r="M13" s="48"/>
      <c r="N13" s="48"/>
      <c r="O13" s="52"/>
      <c r="P13" s="181"/>
      <c r="Q13" s="51"/>
      <c r="R13" s="182"/>
      <c r="S13" s="189"/>
      <c r="T13" s="80"/>
      <c r="U13" s="48"/>
      <c r="V13" s="183"/>
    </row>
    <row r="14" spans="1:23" s="28" customFormat="1" ht="19.95" customHeight="1" x14ac:dyDescent="0.25">
      <c r="A14" s="66" t="s">
        <v>54</v>
      </c>
      <c r="B14" s="60"/>
      <c r="C14" s="48"/>
      <c r="D14" s="49"/>
      <c r="E14" s="49" t="s">
        <v>50</v>
      </c>
      <c r="F14" s="59">
        <v>3</v>
      </c>
      <c r="G14" s="59">
        <v>5</v>
      </c>
      <c r="H14" s="50"/>
      <c r="I14" s="49"/>
      <c r="J14" s="50"/>
      <c r="K14" s="197" t="s">
        <v>59</v>
      </c>
      <c r="L14" s="187">
        <f>POWER($G$10/10,0.353)*0.459</f>
        <v>0</v>
      </c>
      <c r="M14" s="192"/>
      <c r="N14" s="192"/>
      <c r="O14" s="193"/>
      <c r="P14" s="186">
        <v>100</v>
      </c>
      <c r="Q14" s="51">
        <f>POWER(P14/10,0.257)*0.598</f>
        <v>1.0806901273545344</v>
      </c>
      <c r="R14" s="80"/>
      <c r="S14" s="187">
        <v>0.6</v>
      </c>
      <c r="T14" s="198">
        <v>0.16</v>
      </c>
      <c r="U14" s="48"/>
      <c r="V14" s="183"/>
    </row>
    <row r="15" spans="1:23" s="20" customFormat="1" ht="4.95" customHeight="1" x14ac:dyDescent="0.25">
      <c r="A15" s="52"/>
      <c r="B15" s="150"/>
      <c r="C15" s="48"/>
      <c r="D15" s="49"/>
      <c r="E15" s="49"/>
      <c r="F15" s="79"/>
      <c r="G15" s="49"/>
      <c r="H15" s="49"/>
      <c r="I15" s="49"/>
      <c r="J15" s="50"/>
      <c r="K15" s="52"/>
      <c r="L15" s="150"/>
      <c r="M15" s="48"/>
      <c r="N15" s="48"/>
      <c r="O15" s="52"/>
      <c r="P15" s="181"/>
      <c r="Q15" s="51"/>
      <c r="R15" s="182"/>
      <c r="S15" s="189"/>
      <c r="T15" s="187"/>
      <c r="U15" s="48"/>
      <c r="V15" s="183"/>
    </row>
    <row r="16" spans="1:23" s="29" customFormat="1" ht="15" customHeight="1" x14ac:dyDescent="0.25">
      <c r="A16" s="53" t="s">
        <v>55</v>
      </c>
      <c r="B16" s="48"/>
      <c r="C16" s="48"/>
      <c r="D16" s="49"/>
      <c r="E16" s="49" t="s">
        <v>56</v>
      </c>
      <c r="F16" s="88" t="e">
        <f>LOOKUP($F$10,$M$72:$N$73)</f>
        <v>#N/A</v>
      </c>
      <c r="G16" s="88" t="e">
        <f>LOOKUP($F$10,$M$68:$N$71)</f>
        <v>#N/A</v>
      </c>
      <c r="H16" s="50"/>
      <c r="I16" s="80" t="s">
        <v>53</v>
      </c>
      <c r="J16" s="50"/>
      <c r="K16" s="199"/>
      <c r="L16" s="51"/>
      <c r="M16" s="48"/>
      <c r="N16" s="48"/>
      <c r="O16" s="53"/>
      <c r="P16" s="186">
        <v>150</v>
      </c>
      <c r="Q16" s="51">
        <f>POWER(P16/10,0.257)*0.598</f>
        <v>1.1993795442868862</v>
      </c>
      <c r="R16" s="80"/>
      <c r="S16" s="187">
        <v>0.75</v>
      </c>
      <c r="T16" s="187">
        <v>0.2</v>
      </c>
      <c r="U16" s="48"/>
      <c r="V16" s="183"/>
    </row>
    <row r="17" spans="1:22" s="20" customFormat="1" ht="4.95" customHeight="1" x14ac:dyDescent="0.25">
      <c r="A17" s="52"/>
      <c r="B17" s="150"/>
      <c r="C17" s="48"/>
      <c r="D17" s="49"/>
      <c r="E17" s="49"/>
      <c r="F17" s="79"/>
      <c r="G17" s="49"/>
      <c r="H17" s="49"/>
      <c r="I17" s="49"/>
      <c r="J17" s="50"/>
      <c r="K17" s="52"/>
      <c r="L17" s="150"/>
      <c r="M17" s="48"/>
      <c r="N17" s="48"/>
      <c r="O17" s="52"/>
      <c r="P17" s="181"/>
      <c r="Q17" s="51"/>
      <c r="R17" s="182"/>
      <c r="S17" s="182"/>
      <c r="T17" s="187"/>
      <c r="U17" s="48"/>
      <c r="V17" s="183"/>
    </row>
    <row r="18" spans="1:22" s="29" customFormat="1" ht="15" customHeight="1" x14ac:dyDescent="0.25">
      <c r="A18" s="53" t="s">
        <v>76</v>
      </c>
      <c r="B18" s="48"/>
      <c r="C18" s="48"/>
      <c r="D18" s="49"/>
      <c r="E18" s="49" t="s">
        <v>56</v>
      </c>
      <c r="F18" s="267"/>
      <c r="G18" s="268"/>
      <c r="H18" s="50"/>
      <c r="I18" s="50" t="s">
        <v>53</v>
      </c>
      <c r="J18" s="50"/>
      <c r="K18" s="199"/>
      <c r="L18" s="51"/>
      <c r="M18" s="48"/>
      <c r="N18" s="48"/>
      <c r="O18" s="53"/>
      <c r="P18" s="181">
        <v>200</v>
      </c>
      <c r="Q18" s="51">
        <f>POWER(P18/10,0.257)*0.598</f>
        <v>1.2914151973642245</v>
      </c>
      <c r="R18" s="80"/>
      <c r="S18" s="80">
        <v>0.82</v>
      </c>
      <c r="T18" s="187">
        <v>0.23</v>
      </c>
      <c r="U18" s="48"/>
      <c r="V18" s="183"/>
    </row>
    <row r="19" spans="1:22" s="20" customFormat="1" ht="4.95" customHeight="1" x14ac:dyDescent="0.25">
      <c r="A19" s="52"/>
      <c r="B19" s="150"/>
      <c r="C19" s="48"/>
      <c r="D19" s="49"/>
      <c r="E19" s="49"/>
      <c r="F19" s="79"/>
      <c r="G19" s="49"/>
      <c r="H19" s="49"/>
      <c r="I19" s="49"/>
      <c r="J19" s="50"/>
      <c r="K19" s="52"/>
      <c r="L19" s="150"/>
      <c r="M19" s="48"/>
      <c r="N19" s="48"/>
      <c r="O19" s="52"/>
      <c r="P19" s="181"/>
      <c r="Q19" s="51"/>
      <c r="R19" s="182"/>
      <c r="S19" s="182"/>
      <c r="T19" s="187"/>
      <c r="U19" s="48"/>
      <c r="V19" s="183"/>
    </row>
    <row r="20" spans="1:22" s="29" customFormat="1" ht="15" customHeight="1" x14ac:dyDescent="0.25">
      <c r="A20" s="53"/>
      <c r="B20" s="48"/>
      <c r="C20" s="48"/>
      <c r="D20" s="49"/>
      <c r="E20" s="49" t="s">
        <v>56</v>
      </c>
      <c r="F20" s="269">
        <f>F18*3.6</f>
        <v>0</v>
      </c>
      <c r="G20" s="270"/>
      <c r="H20" s="50"/>
      <c r="I20" s="50" t="s">
        <v>57</v>
      </c>
      <c r="J20" s="50"/>
      <c r="K20" s="199"/>
      <c r="L20" s="51"/>
      <c r="M20" s="48"/>
      <c r="N20" s="48"/>
      <c r="O20" s="53"/>
      <c r="P20" s="181">
        <v>230</v>
      </c>
      <c r="Q20" s="51">
        <f>POWER(P20/10,0.257)*0.598</f>
        <v>1.338644437944466</v>
      </c>
      <c r="R20" s="80"/>
      <c r="S20" s="80">
        <v>0.99</v>
      </c>
      <c r="T20" s="187">
        <v>0.25</v>
      </c>
      <c r="U20" s="48"/>
      <c r="V20" s="183"/>
    </row>
    <row r="21" spans="1:22" s="20" customFormat="1" ht="4.95" customHeight="1" x14ac:dyDescent="0.25">
      <c r="A21" s="52"/>
      <c r="B21" s="150"/>
      <c r="C21" s="48"/>
      <c r="D21" s="49"/>
      <c r="E21" s="49"/>
      <c r="F21" s="79"/>
      <c r="G21" s="49"/>
      <c r="H21" s="49"/>
      <c r="I21" s="49"/>
      <c r="J21" s="50"/>
      <c r="K21" s="52"/>
      <c r="L21" s="150"/>
      <c r="M21" s="48"/>
      <c r="N21" s="48"/>
      <c r="O21" s="52"/>
      <c r="P21" s="181"/>
      <c r="Q21" s="51"/>
      <c r="R21" s="182"/>
      <c r="S21" s="182"/>
      <c r="T21" s="187"/>
      <c r="U21" s="48"/>
      <c r="V21" s="183"/>
    </row>
    <row r="22" spans="1:22" s="29" customFormat="1" ht="15" customHeight="1" x14ac:dyDescent="0.25">
      <c r="A22" s="53" t="s">
        <v>81</v>
      </c>
      <c r="B22" s="48" t="s">
        <v>82</v>
      </c>
      <c r="C22" s="48"/>
      <c r="D22" s="49"/>
      <c r="E22" s="49" t="s">
        <v>83</v>
      </c>
      <c r="F22" s="269" t="e">
        <f>LOOKUP($F$10,$R$66:$S$73)</f>
        <v>#N/A</v>
      </c>
      <c r="G22" s="266"/>
      <c r="H22" s="50"/>
      <c r="I22" s="50"/>
      <c r="J22" s="50"/>
      <c r="K22" s="199"/>
      <c r="L22" s="51"/>
      <c r="M22" s="48"/>
      <c r="N22" s="48"/>
      <c r="O22" s="53"/>
      <c r="P22" s="181">
        <v>230</v>
      </c>
      <c r="Q22" s="51">
        <f>POWER(P22/10,0.257)*0.598</f>
        <v>1.338644437944466</v>
      </c>
      <c r="R22" s="80"/>
      <c r="S22" s="80">
        <v>0.99</v>
      </c>
      <c r="T22" s="187">
        <v>0.25</v>
      </c>
      <c r="U22" s="48"/>
      <c r="V22" s="183"/>
    </row>
    <row r="23" spans="1:22" s="20" customFormat="1" ht="4.95" customHeight="1" x14ac:dyDescent="0.25">
      <c r="A23" s="52"/>
      <c r="B23" s="52"/>
      <c r="C23" s="48"/>
      <c r="D23" s="49"/>
      <c r="E23" s="49"/>
      <c r="F23" s="79"/>
      <c r="G23" s="49"/>
      <c r="H23" s="49"/>
      <c r="I23" s="49"/>
      <c r="J23" s="50"/>
      <c r="K23" s="52"/>
      <c r="L23" s="150"/>
      <c r="M23" s="48"/>
      <c r="N23" s="48"/>
      <c r="O23" s="52"/>
      <c r="P23" s="181"/>
      <c r="Q23" s="51"/>
      <c r="R23" s="182"/>
      <c r="S23" s="182"/>
      <c r="T23" s="187"/>
      <c r="U23" s="48"/>
      <c r="V23" s="183"/>
    </row>
    <row r="24" spans="1:22" s="30" customFormat="1" ht="15" customHeight="1" x14ac:dyDescent="0.25">
      <c r="A24" s="45" t="s">
        <v>25</v>
      </c>
      <c r="B24" s="45"/>
      <c r="C24" s="46"/>
      <c r="D24" s="47"/>
      <c r="E24" s="47"/>
      <c r="F24" s="47"/>
      <c r="G24" s="47"/>
      <c r="H24" s="47"/>
      <c r="I24" s="47"/>
      <c r="J24" s="47"/>
      <c r="K24" s="184"/>
      <c r="L24" s="185"/>
      <c r="M24" s="185"/>
      <c r="N24" s="185"/>
      <c r="O24" s="184"/>
      <c r="P24" s="181">
        <v>250</v>
      </c>
      <c r="Q24" s="51">
        <f>POWER(P24/10,0.353)*0.459</f>
        <v>1.4298336334469595</v>
      </c>
      <c r="R24" s="51"/>
      <c r="S24" s="80"/>
      <c r="T24" s="187">
        <v>0.28000000000000003</v>
      </c>
      <c r="U24" s="185"/>
      <c r="V24" s="188"/>
    </row>
    <row r="25" spans="1:22" s="20" customFormat="1" ht="4.95" customHeight="1" x14ac:dyDescent="0.25">
      <c r="A25" s="52"/>
      <c r="B25" s="52"/>
      <c r="C25" s="48"/>
      <c r="D25" s="49"/>
      <c r="E25" s="49"/>
      <c r="F25" s="23"/>
      <c r="G25" s="22"/>
      <c r="H25" s="22"/>
      <c r="I25" s="23"/>
      <c r="J25" s="38"/>
      <c r="K25" s="52"/>
      <c r="L25" s="150"/>
      <c r="M25" s="48"/>
      <c r="N25" s="48"/>
      <c r="O25" s="52"/>
      <c r="P25" s="181"/>
      <c r="Q25" s="51"/>
      <c r="R25" s="182"/>
      <c r="S25" s="182"/>
      <c r="T25" s="187"/>
      <c r="U25" s="48"/>
      <c r="V25" s="183"/>
    </row>
    <row r="26" spans="1:22" s="28" customFormat="1" ht="15" customHeight="1" x14ac:dyDescent="0.25">
      <c r="A26" s="184" t="s">
        <v>6</v>
      </c>
      <c r="B26" s="53"/>
      <c r="C26" s="48"/>
      <c r="D26" s="49"/>
      <c r="E26" s="49" t="s">
        <v>7</v>
      </c>
      <c r="F26" s="59">
        <v>575</v>
      </c>
      <c r="G26" s="38" t="s">
        <v>8</v>
      </c>
      <c r="H26" s="38"/>
      <c r="I26" s="23"/>
      <c r="J26" s="38"/>
      <c r="K26" s="193"/>
      <c r="L26" s="192"/>
      <c r="M26" s="192"/>
      <c r="N26" s="192"/>
      <c r="O26" s="193"/>
      <c r="P26" s="186">
        <v>400</v>
      </c>
      <c r="Q26" s="51">
        <f>POWER(P26/10,0.353)*0.459</f>
        <v>1.6878733747148174</v>
      </c>
      <c r="R26" s="80"/>
      <c r="S26" s="80"/>
      <c r="T26" s="187">
        <v>0.37</v>
      </c>
      <c r="U26" s="48">
        <v>0.22</v>
      </c>
      <c r="V26" s="200">
        <v>0.08</v>
      </c>
    </row>
    <row r="27" spans="1:22" s="20" customFormat="1" ht="4.95" customHeight="1" x14ac:dyDescent="0.25">
      <c r="A27" s="52"/>
      <c r="B27" s="52"/>
      <c r="C27" s="48"/>
      <c r="D27" s="49"/>
      <c r="E27" s="49"/>
      <c r="F27" s="23"/>
      <c r="G27" s="22"/>
      <c r="H27" s="22"/>
      <c r="I27" s="23"/>
      <c r="J27" s="38"/>
      <c r="K27" s="52"/>
      <c r="L27" s="150"/>
      <c r="M27" s="48"/>
      <c r="N27" s="48"/>
      <c r="O27" s="52"/>
      <c r="P27" s="181"/>
      <c r="Q27" s="51"/>
      <c r="R27" s="182"/>
      <c r="S27" s="182"/>
      <c r="T27" s="187"/>
      <c r="U27" s="48"/>
      <c r="V27" s="200"/>
    </row>
    <row r="28" spans="1:22" s="28" customFormat="1" ht="15" customHeight="1" x14ac:dyDescent="0.25">
      <c r="A28" s="53" t="s">
        <v>9</v>
      </c>
      <c r="B28" s="53"/>
      <c r="C28" s="48"/>
      <c r="D28" s="49"/>
      <c r="E28" s="49" t="s">
        <v>7</v>
      </c>
      <c r="F28" s="89"/>
      <c r="G28" s="38" t="s">
        <v>8</v>
      </c>
      <c r="H28" s="38"/>
      <c r="I28" s="23"/>
      <c r="J28" s="38"/>
      <c r="K28" s="193"/>
      <c r="L28" s="192"/>
      <c r="M28" s="192"/>
      <c r="N28" s="192"/>
      <c r="O28" s="193"/>
      <c r="P28" s="181">
        <v>500</v>
      </c>
      <c r="Q28" s="51">
        <f>POWER(P28/10,0.353)*0.459</f>
        <v>1.8262031899987943</v>
      </c>
      <c r="R28" s="80"/>
      <c r="S28" s="80"/>
      <c r="T28" s="187">
        <v>0.42</v>
      </c>
      <c r="U28" s="48">
        <v>0.25</v>
      </c>
      <c r="V28" s="200">
        <v>0.09</v>
      </c>
    </row>
    <row r="29" spans="1:22" s="20" customFormat="1" ht="4.95" customHeight="1" x14ac:dyDescent="0.25">
      <c r="A29" s="52"/>
      <c r="B29" s="52"/>
      <c r="C29" s="48"/>
      <c r="D29" s="49"/>
      <c r="E29" s="49"/>
      <c r="F29" s="23"/>
      <c r="G29" s="22"/>
      <c r="H29" s="22"/>
      <c r="I29" s="23"/>
      <c r="J29" s="38"/>
      <c r="K29" s="52"/>
      <c r="L29" s="150"/>
      <c r="M29" s="48"/>
      <c r="N29" s="48"/>
      <c r="O29" s="52"/>
      <c r="P29" s="181"/>
      <c r="Q29" s="51"/>
      <c r="R29" s="182"/>
      <c r="S29" s="182"/>
      <c r="T29" s="187"/>
      <c r="U29" s="48"/>
      <c r="V29" s="200"/>
    </row>
    <row r="30" spans="1:22" s="29" customFormat="1" ht="15" customHeight="1" x14ac:dyDescent="0.25">
      <c r="A30" s="53" t="s">
        <v>10</v>
      </c>
      <c r="B30" s="53"/>
      <c r="C30" s="48"/>
      <c r="D30" s="49"/>
      <c r="E30" s="49" t="s">
        <v>19</v>
      </c>
      <c r="F30" s="90">
        <f>F26-F28</f>
        <v>575</v>
      </c>
      <c r="G30" s="38" t="s">
        <v>11</v>
      </c>
      <c r="H30" s="38"/>
      <c r="I30" s="23"/>
      <c r="J30" s="38"/>
      <c r="K30" s="53"/>
      <c r="L30" s="48"/>
      <c r="M30" s="48"/>
      <c r="N30" s="48"/>
      <c r="O30" s="53"/>
      <c r="P30" s="181">
        <v>600</v>
      </c>
      <c r="Q30" s="51">
        <f>POWER(P30/10,0.353)*0.459</f>
        <v>1.9476013949035615</v>
      </c>
      <c r="R30" s="80"/>
      <c r="S30" s="80"/>
      <c r="T30" s="187">
        <v>0.5</v>
      </c>
      <c r="U30" s="48">
        <v>0.28999999999999998</v>
      </c>
      <c r="V30" s="200">
        <v>0.11</v>
      </c>
    </row>
    <row r="31" spans="1:22" s="20" customFormat="1" ht="4.95" customHeight="1" x14ac:dyDescent="0.25">
      <c r="A31" s="52"/>
      <c r="B31" s="52"/>
      <c r="C31" s="48"/>
      <c r="D31" s="49"/>
      <c r="E31" s="49"/>
      <c r="F31" s="23"/>
      <c r="G31" s="22"/>
      <c r="H31" s="22"/>
      <c r="I31" s="23"/>
      <c r="J31" s="38"/>
      <c r="K31" s="52"/>
      <c r="L31" s="150"/>
      <c r="M31" s="48"/>
      <c r="N31" s="48"/>
      <c r="O31" s="52"/>
      <c r="P31" s="181"/>
      <c r="Q31" s="51"/>
      <c r="R31" s="182"/>
      <c r="S31" s="182"/>
      <c r="T31" s="201"/>
      <c r="U31" s="48"/>
      <c r="V31" s="200"/>
    </row>
    <row r="32" spans="1:22" s="29" customFormat="1" ht="15" customHeight="1" x14ac:dyDescent="0.25">
      <c r="A32" s="53" t="s">
        <v>12</v>
      </c>
      <c r="B32" s="53"/>
      <c r="C32" s="48"/>
      <c r="D32" s="49"/>
      <c r="E32" s="49" t="s">
        <v>20</v>
      </c>
      <c r="F32" s="90">
        <f>F30*1000*9.81/1000</f>
        <v>5640.75</v>
      </c>
      <c r="G32" s="38" t="s">
        <v>13</v>
      </c>
      <c r="H32" s="38"/>
      <c r="I32" s="41">
        <f>F32/100</f>
        <v>56.407499999999999</v>
      </c>
      <c r="J32" s="38" t="s">
        <v>14</v>
      </c>
      <c r="K32" s="53"/>
      <c r="L32" s="48"/>
      <c r="M32" s="48"/>
      <c r="N32" s="48"/>
      <c r="O32" s="53"/>
      <c r="P32" s="186">
        <v>830</v>
      </c>
      <c r="Q32" s="51">
        <f>POWER(P32/10,0.353)*0.459</f>
        <v>2.1839729354892148</v>
      </c>
      <c r="R32" s="80"/>
      <c r="S32" s="80"/>
      <c r="T32" s="55">
        <v>0.62</v>
      </c>
      <c r="U32" s="55">
        <v>0.37</v>
      </c>
      <c r="V32" s="200">
        <v>0.14000000000000001</v>
      </c>
    </row>
    <row r="33" spans="1:23" s="20" customFormat="1" ht="4.95" customHeight="1" x14ac:dyDescent="0.25">
      <c r="A33" s="52"/>
      <c r="B33" s="52"/>
      <c r="C33" s="48"/>
      <c r="D33" s="49"/>
      <c r="E33" s="49"/>
      <c r="F33" s="23"/>
      <c r="G33" s="22"/>
      <c r="H33" s="22"/>
      <c r="I33" s="23"/>
      <c r="J33" s="38"/>
      <c r="K33" s="52"/>
      <c r="L33" s="150"/>
      <c r="M33" s="48"/>
      <c r="N33" s="48"/>
      <c r="O33" s="52"/>
      <c r="P33" s="181"/>
      <c r="Q33" s="51"/>
      <c r="R33" s="182"/>
      <c r="S33" s="182"/>
      <c r="T33" s="48"/>
      <c r="U33" s="55"/>
      <c r="V33" s="200"/>
    </row>
    <row r="34" spans="1:23" s="29" customFormat="1" ht="15" customHeight="1" x14ac:dyDescent="0.25">
      <c r="A34" s="53" t="s">
        <v>15</v>
      </c>
      <c r="B34" s="48" t="s">
        <v>39</v>
      </c>
      <c r="C34" s="48"/>
      <c r="D34" s="49"/>
      <c r="E34" s="49" t="s">
        <v>23</v>
      </c>
      <c r="F34" s="89"/>
      <c r="G34" s="38" t="s">
        <v>13</v>
      </c>
      <c r="H34" s="38"/>
      <c r="I34" s="41">
        <f t="shared" ref="I34:I42" si="0">F34/100</f>
        <v>0</v>
      </c>
      <c r="J34" s="38" t="s">
        <v>14</v>
      </c>
      <c r="K34" s="53"/>
      <c r="L34" s="48"/>
      <c r="M34" s="48"/>
      <c r="N34" s="48"/>
      <c r="O34" s="53"/>
      <c r="P34" s="181">
        <v>900</v>
      </c>
      <c r="Q34" s="51">
        <f>POWER(P34/10,0.353)*0.459</f>
        <v>2.2472960651276277</v>
      </c>
      <c r="R34" s="80"/>
      <c r="S34" s="80"/>
      <c r="T34" s="48"/>
      <c r="U34" s="55">
        <v>0.4</v>
      </c>
      <c r="V34" s="200">
        <v>0.15</v>
      </c>
    </row>
    <row r="35" spans="1:23" s="20" customFormat="1" ht="4.95" customHeight="1" x14ac:dyDescent="0.25">
      <c r="A35" s="52"/>
      <c r="B35" s="52"/>
      <c r="C35" s="48"/>
      <c r="D35" s="49"/>
      <c r="E35" s="49"/>
      <c r="F35" s="23"/>
      <c r="G35" s="22"/>
      <c r="H35" s="22"/>
      <c r="I35" s="23"/>
      <c r="J35" s="38"/>
      <c r="K35" s="52"/>
      <c r="L35" s="150"/>
      <c r="M35" s="48"/>
      <c r="N35" s="48"/>
      <c r="O35" s="52"/>
      <c r="P35" s="181"/>
      <c r="Q35" s="48"/>
      <c r="R35" s="182"/>
      <c r="S35" s="182"/>
      <c r="T35" s="48"/>
      <c r="U35" s="55"/>
      <c r="V35" s="200"/>
    </row>
    <row r="36" spans="1:23" s="29" customFormat="1" ht="15" customHeight="1" x14ac:dyDescent="0.25">
      <c r="A36" s="53" t="s">
        <v>16</v>
      </c>
      <c r="B36" s="53"/>
      <c r="C36" s="48"/>
      <c r="D36" s="49"/>
      <c r="E36" s="49" t="s">
        <v>17</v>
      </c>
      <c r="F36" s="90">
        <f>F32-F34</f>
        <v>5640.75</v>
      </c>
      <c r="G36" s="38" t="s">
        <v>13</v>
      </c>
      <c r="H36" s="38"/>
      <c r="I36" s="41">
        <f t="shared" si="0"/>
        <v>56.407499999999999</v>
      </c>
      <c r="J36" s="38" t="s">
        <v>14</v>
      </c>
      <c r="K36" s="53"/>
      <c r="L36" s="48"/>
      <c r="M36" s="48"/>
      <c r="N36" s="48"/>
      <c r="O36" s="53"/>
      <c r="P36" s="181">
        <v>1200</v>
      </c>
      <c r="Q36" s="51">
        <f>POWER(P36/10,0.353)*0.459</f>
        <v>2.4875032989989632</v>
      </c>
      <c r="R36" s="80"/>
      <c r="S36" s="80"/>
      <c r="T36" s="48"/>
      <c r="U36" s="55">
        <v>0.49</v>
      </c>
      <c r="V36" s="200">
        <v>0.19</v>
      </c>
    </row>
    <row r="37" spans="1:23" s="20" customFormat="1" ht="4.95" customHeight="1" x14ac:dyDescent="0.25">
      <c r="A37" s="52"/>
      <c r="B37" s="52"/>
      <c r="C37" s="48"/>
      <c r="D37" s="49"/>
      <c r="E37" s="49"/>
      <c r="F37" s="23"/>
      <c r="G37" s="22"/>
      <c r="H37" s="22"/>
      <c r="I37" s="23"/>
      <c r="J37" s="38"/>
      <c r="K37" s="52"/>
      <c r="L37" s="150"/>
      <c r="M37" s="48"/>
      <c r="N37" s="48"/>
      <c r="O37" s="52"/>
      <c r="P37" s="181"/>
      <c r="Q37" s="48"/>
      <c r="R37" s="182"/>
      <c r="S37" s="182"/>
      <c r="T37" s="48"/>
      <c r="U37" s="55"/>
      <c r="V37" s="200"/>
    </row>
    <row r="38" spans="1:23" s="29" customFormat="1" ht="15" customHeight="1" x14ac:dyDescent="0.25">
      <c r="A38" s="53" t="s">
        <v>18</v>
      </c>
      <c r="B38" s="48" t="s">
        <v>39</v>
      </c>
      <c r="C38" s="48"/>
      <c r="D38" s="49"/>
      <c r="E38" s="49" t="s">
        <v>22</v>
      </c>
      <c r="F38" s="89"/>
      <c r="G38" s="38" t="s">
        <v>13</v>
      </c>
      <c r="H38" s="38"/>
      <c r="I38" s="41">
        <f t="shared" si="0"/>
        <v>0</v>
      </c>
      <c r="J38" s="38" t="s">
        <v>14</v>
      </c>
      <c r="K38" s="53"/>
      <c r="L38" s="48"/>
      <c r="M38" s="48"/>
      <c r="N38" s="48"/>
      <c r="O38" s="53"/>
      <c r="P38" s="181">
        <v>1400</v>
      </c>
      <c r="Q38" s="51">
        <f>POWER(P38/10,0.353)*0.459</f>
        <v>2.6266117464193561</v>
      </c>
      <c r="R38" s="80"/>
      <c r="S38" s="80"/>
      <c r="T38" s="48"/>
      <c r="U38" s="55">
        <v>0.55000000000000004</v>
      </c>
      <c r="V38" s="202">
        <v>0.21</v>
      </c>
      <c r="W38" s="30"/>
    </row>
    <row r="39" spans="1:23" s="20" customFormat="1" ht="4.95" customHeight="1" x14ac:dyDescent="0.25">
      <c r="A39" s="52"/>
      <c r="B39" s="52"/>
      <c r="C39" s="48"/>
      <c r="D39" s="49"/>
      <c r="E39" s="49"/>
      <c r="F39" s="23"/>
      <c r="G39" s="22"/>
      <c r="H39" s="22"/>
      <c r="I39" s="23"/>
      <c r="J39" s="38"/>
      <c r="K39" s="52"/>
      <c r="L39" s="150"/>
      <c r="M39" s="48"/>
      <c r="N39" s="48"/>
      <c r="O39" s="52"/>
      <c r="P39" s="181"/>
      <c r="Q39" s="48"/>
      <c r="R39" s="182"/>
      <c r="S39" s="182"/>
      <c r="T39" s="48"/>
      <c r="U39" s="48"/>
      <c r="V39" s="202"/>
    </row>
    <row r="40" spans="1:23" s="29" customFormat="1" ht="15" customHeight="1" x14ac:dyDescent="0.25">
      <c r="A40" s="53" t="s">
        <v>41</v>
      </c>
      <c r="B40" s="48" t="s">
        <v>40</v>
      </c>
      <c r="C40" s="48"/>
      <c r="D40" s="49"/>
      <c r="E40" s="49" t="s">
        <v>21</v>
      </c>
      <c r="F40" s="89"/>
      <c r="G40" s="38" t="s">
        <v>13</v>
      </c>
      <c r="H40" s="38"/>
      <c r="I40" s="41">
        <f t="shared" si="0"/>
        <v>0</v>
      </c>
      <c r="J40" s="38" t="s">
        <v>14</v>
      </c>
      <c r="K40" s="53"/>
      <c r="L40" s="48"/>
      <c r="M40" s="48"/>
      <c r="N40" s="48"/>
      <c r="O40" s="53"/>
      <c r="P40" s="181">
        <v>1800</v>
      </c>
      <c r="Q40" s="51">
        <f>POWER(P40/10,0.353)*0.459</f>
        <v>2.8702774553666655</v>
      </c>
      <c r="R40" s="80"/>
      <c r="S40" s="80"/>
      <c r="T40" s="48"/>
      <c r="U40" s="48">
        <v>0.68</v>
      </c>
      <c r="V40" s="202">
        <v>0.25</v>
      </c>
    </row>
    <row r="41" spans="1:23" s="20" customFormat="1" ht="4.95" customHeight="1" x14ac:dyDescent="0.25">
      <c r="A41" s="52"/>
      <c r="B41" s="52"/>
      <c r="C41" s="48"/>
      <c r="D41" s="49"/>
      <c r="E41" s="49"/>
      <c r="F41" s="23"/>
      <c r="G41" s="22"/>
      <c r="H41" s="22"/>
      <c r="I41" s="23"/>
      <c r="J41" s="38"/>
      <c r="K41" s="52"/>
      <c r="L41" s="150"/>
      <c r="M41" s="48"/>
      <c r="N41" s="48"/>
      <c r="O41" s="52"/>
      <c r="P41" s="181"/>
      <c r="Q41" s="48"/>
      <c r="R41" s="182"/>
      <c r="S41" s="182"/>
      <c r="T41" s="48"/>
      <c r="U41" s="48"/>
      <c r="V41" s="202"/>
    </row>
    <row r="42" spans="1:23" s="29" customFormat="1" ht="15" customHeight="1" x14ac:dyDescent="0.25">
      <c r="A42" s="42" t="s">
        <v>44</v>
      </c>
      <c r="B42" s="42"/>
      <c r="C42" s="57"/>
      <c r="D42" s="58"/>
      <c r="E42" s="58" t="s">
        <v>24</v>
      </c>
      <c r="F42" s="47">
        <f>F36-F38-F40</f>
        <v>5640.75</v>
      </c>
      <c r="G42" s="43" t="s">
        <v>13</v>
      </c>
      <c r="H42" s="43"/>
      <c r="I42" s="44">
        <f t="shared" si="0"/>
        <v>56.407499999999999</v>
      </c>
      <c r="J42" s="43" t="s">
        <v>14</v>
      </c>
      <c r="K42" s="53"/>
      <c r="L42" s="48"/>
      <c r="M42" s="48"/>
      <c r="N42" s="48"/>
      <c r="O42" s="53"/>
      <c r="P42" s="181">
        <v>2000</v>
      </c>
      <c r="Q42" s="51">
        <f>POWER(P42/10,0.353)*0.459</f>
        <v>2.9790395844366389</v>
      </c>
      <c r="R42" s="80"/>
      <c r="S42" s="80"/>
      <c r="T42" s="48"/>
      <c r="U42" s="48">
        <v>0.76</v>
      </c>
      <c r="V42" s="202">
        <v>0.28999999999999998</v>
      </c>
    </row>
    <row r="43" spans="1:23" s="20" customFormat="1" ht="4.95" customHeight="1" x14ac:dyDescent="0.25">
      <c r="C43" s="21"/>
      <c r="D43" s="22"/>
      <c r="E43" s="22"/>
      <c r="F43" s="23"/>
      <c r="G43" s="22"/>
      <c r="H43" s="22"/>
      <c r="I43" s="23"/>
      <c r="J43" s="38"/>
      <c r="K43" s="52"/>
      <c r="L43" s="150"/>
      <c r="M43" s="48"/>
      <c r="N43" s="48"/>
      <c r="O43" s="52"/>
      <c r="P43" s="181"/>
      <c r="Q43" s="48"/>
      <c r="R43" s="182"/>
      <c r="S43" s="182"/>
      <c r="T43" s="48"/>
      <c r="U43" s="48"/>
      <c r="V43" s="202"/>
    </row>
    <row r="44" spans="1:23" s="28" customFormat="1" ht="15" customHeight="1" x14ac:dyDescent="0.25">
      <c r="A44" s="53" t="s">
        <v>42</v>
      </c>
      <c r="B44" s="53"/>
      <c r="C44" s="48"/>
      <c r="D44" s="49"/>
      <c r="E44" s="49" t="s">
        <v>43</v>
      </c>
      <c r="F44" s="91" t="s">
        <v>99</v>
      </c>
      <c r="G44" s="38"/>
      <c r="H44" s="38"/>
      <c r="I44" s="41"/>
      <c r="J44" s="38"/>
      <c r="K44" s="193"/>
      <c r="L44" s="192"/>
      <c r="M44" s="192"/>
      <c r="N44" s="192"/>
      <c r="O44" s="193"/>
      <c r="P44" s="181">
        <v>3090</v>
      </c>
      <c r="Q44" s="51">
        <f>POWER(P44/10,0.353)*0.459</f>
        <v>3.4735058030858244</v>
      </c>
      <c r="R44" s="80"/>
      <c r="S44" s="80"/>
      <c r="T44" s="48"/>
      <c r="U44" s="48">
        <v>0.99</v>
      </c>
      <c r="V44" s="202">
        <v>0.37</v>
      </c>
    </row>
    <row r="45" spans="1:23" s="20" customFormat="1" ht="4.95" customHeight="1" x14ac:dyDescent="0.25">
      <c r="A45" s="52"/>
      <c r="B45" s="52"/>
      <c r="C45" s="48"/>
      <c r="D45" s="49"/>
      <c r="E45" s="49"/>
      <c r="F45" s="23"/>
      <c r="G45" s="22"/>
      <c r="H45" s="22"/>
      <c r="I45" s="23"/>
      <c r="J45" s="38"/>
      <c r="K45" s="52"/>
      <c r="L45" s="150"/>
      <c r="M45" s="48"/>
      <c r="N45" s="48"/>
      <c r="O45" s="52"/>
      <c r="P45" s="181"/>
      <c r="Q45" s="48"/>
      <c r="R45" s="182"/>
      <c r="S45" s="182"/>
      <c r="T45" s="48"/>
      <c r="U45" s="48"/>
      <c r="V45" s="183"/>
    </row>
    <row r="46" spans="1:23" s="27" customFormat="1" ht="30" customHeight="1" x14ac:dyDescent="0.25">
      <c r="A46" s="251" t="s">
        <v>45</v>
      </c>
      <c r="B46" s="251"/>
      <c r="C46" s="252"/>
      <c r="D46" s="252"/>
      <c r="E46" s="252"/>
      <c r="F46" s="252"/>
      <c r="G46" s="252"/>
      <c r="H46" s="252"/>
      <c r="I46" s="252"/>
      <c r="J46" s="252"/>
      <c r="K46" s="203"/>
      <c r="L46" s="204"/>
      <c r="M46" s="204"/>
      <c r="N46" s="204"/>
      <c r="O46" s="204"/>
      <c r="P46" s="186"/>
      <c r="Q46" s="51"/>
      <c r="R46" s="51"/>
      <c r="S46" s="185"/>
      <c r="T46" s="185"/>
      <c r="U46" s="185"/>
      <c r="V46" s="205"/>
    </row>
    <row r="47" spans="1:23" s="20" customFormat="1" ht="4.95" customHeight="1" x14ac:dyDescent="0.25">
      <c r="C47" s="21"/>
      <c r="D47" s="22"/>
      <c r="E47" s="22"/>
      <c r="F47" s="23"/>
      <c r="G47" s="22"/>
      <c r="H47" s="22"/>
      <c r="I47" s="23"/>
      <c r="J47" s="38"/>
      <c r="K47" s="52"/>
      <c r="L47" s="150"/>
      <c r="M47" s="48"/>
      <c r="N47" s="48"/>
      <c r="O47" s="48"/>
      <c r="P47" s="181"/>
      <c r="Q47" s="182"/>
      <c r="R47" s="182"/>
      <c r="S47" s="48"/>
      <c r="T47" s="48"/>
      <c r="U47" s="48"/>
      <c r="V47" s="206"/>
    </row>
    <row r="48" spans="1:23" s="27" customFormat="1" ht="15" customHeight="1" x14ac:dyDescent="0.25">
      <c r="A48" s="45" t="s">
        <v>25</v>
      </c>
      <c r="B48" s="45"/>
      <c r="C48" s="46"/>
      <c r="D48" s="47"/>
      <c r="E48" s="47"/>
      <c r="F48" s="47"/>
      <c r="G48" s="47"/>
      <c r="H48" s="47"/>
      <c r="I48" s="47"/>
      <c r="J48" s="47"/>
      <c r="K48" s="203"/>
      <c r="L48" s="204"/>
      <c r="M48" s="204"/>
      <c r="N48" s="204"/>
      <c r="O48" s="204"/>
      <c r="P48" s="186"/>
      <c r="Q48" s="51"/>
      <c r="R48" s="51"/>
      <c r="S48" s="185"/>
      <c r="T48" s="185"/>
      <c r="U48" s="185"/>
      <c r="V48" s="205"/>
    </row>
    <row r="49" spans="1:22" s="20" customFormat="1" ht="4.95" customHeight="1" x14ac:dyDescent="0.25">
      <c r="A49" s="52"/>
      <c r="B49" s="52"/>
      <c r="C49" s="48"/>
      <c r="D49" s="49"/>
      <c r="E49" s="49"/>
      <c r="F49" s="23"/>
      <c r="G49" s="22"/>
      <c r="H49" s="22"/>
      <c r="I49" s="23"/>
      <c r="J49" s="38"/>
      <c r="K49" s="52"/>
      <c r="L49" s="150"/>
      <c r="M49" s="48"/>
      <c r="N49" s="48"/>
      <c r="O49" s="48"/>
      <c r="P49" s="181"/>
      <c r="Q49" s="182"/>
      <c r="R49" s="182"/>
      <c r="S49" s="48"/>
      <c r="T49" s="48"/>
      <c r="U49" s="48"/>
      <c r="V49" s="206"/>
    </row>
    <row r="50" spans="1:22" s="28" customFormat="1" ht="15" customHeight="1" x14ac:dyDescent="0.25">
      <c r="A50" s="53" t="s">
        <v>26</v>
      </c>
      <c r="B50" s="53"/>
      <c r="C50" s="48"/>
      <c r="D50" s="49"/>
      <c r="E50" s="49" t="s">
        <v>27</v>
      </c>
      <c r="F50" s="89"/>
      <c r="G50" s="38" t="s">
        <v>13</v>
      </c>
      <c r="H50" s="38"/>
      <c r="I50" s="41">
        <f t="shared" ref="I50" si="1">F50/100</f>
        <v>0</v>
      </c>
      <c r="J50" s="38" t="s">
        <v>14</v>
      </c>
      <c r="K50" s="193"/>
      <c r="L50" s="192"/>
      <c r="M50" s="192"/>
      <c r="N50" s="192"/>
      <c r="O50" s="192"/>
      <c r="P50" s="181"/>
      <c r="Q50" s="80"/>
      <c r="R50" s="80"/>
      <c r="S50" s="48"/>
      <c r="T50" s="48"/>
      <c r="U50" s="48"/>
      <c r="V50" s="207"/>
    </row>
    <row r="51" spans="1:22" s="20" customFormat="1" ht="4.95" customHeight="1" x14ac:dyDescent="0.25">
      <c r="A51" s="52"/>
      <c r="B51" s="52"/>
      <c r="C51" s="48"/>
      <c r="D51" s="49"/>
      <c r="E51" s="49"/>
      <c r="F51" s="23"/>
      <c r="G51" s="22"/>
      <c r="H51" s="22"/>
      <c r="I51" s="23"/>
      <c r="J51" s="38"/>
      <c r="K51" s="52"/>
      <c r="L51" s="150"/>
      <c r="M51" s="48"/>
      <c r="N51" s="48"/>
      <c r="O51" s="48"/>
      <c r="P51" s="181"/>
      <c r="Q51" s="182"/>
      <c r="R51" s="182"/>
      <c r="S51" s="48"/>
      <c r="T51" s="48"/>
      <c r="U51" s="48"/>
      <c r="V51" s="206"/>
    </row>
    <row r="52" spans="1:22" s="29" customFormat="1" ht="15" customHeight="1" x14ac:dyDescent="0.25">
      <c r="A52" s="53" t="s">
        <v>28</v>
      </c>
      <c r="B52" s="48" t="s">
        <v>46</v>
      </c>
      <c r="C52" s="48"/>
      <c r="D52" s="49"/>
      <c r="E52" s="49" t="s">
        <v>30</v>
      </c>
      <c r="F52" s="89"/>
      <c r="G52" s="38" t="s">
        <v>13</v>
      </c>
      <c r="H52" s="38"/>
      <c r="I52" s="41">
        <f t="shared" ref="I52" si="2">F52/100</f>
        <v>0</v>
      </c>
      <c r="J52" s="38" t="s">
        <v>14</v>
      </c>
      <c r="K52" s="53"/>
      <c r="L52" s="48"/>
      <c r="M52" s="48"/>
      <c r="N52" s="48"/>
      <c r="O52" s="48"/>
      <c r="P52" s="181"/>
      <c r="Q52" s="80"/>
      <c r="R52" s="80"/>
      <c r="S52" s="48"/>
      <c r="T52" s="48"/>
      <c r="U52" s="48"/>
      <c r="V52" s="207"/>
    </row>
    <row r="53" spans="1:22" s="20" customFormat="1" ht="4.95" customHeight="1" x14ac:dyDescent="0.25">
      <c r="A53" s="52"/>
      <c r="B53" s="52"/>
      <c r="C53" s="48"/>
      <c r="D53" s="49"/>
      <c r="E53" s="49"/>
      <c r="F53" s="23"/>
      <c r="G53" s="22"/>
      <c r="H53" s="22"/>
      <c r="I53" s="23"/>
      <c r="J53" s="38"/>
      <c r="K53" s="52"/>
      <c r="L53" s="150"/>
      <c r="M53" s="48"/>
      <c r="N53" s="48"/>
      <c r="O53" s="48"/>
      <c r="P53" s="181"/>
      <c r="Q53" s="182"/>
      <c r="R53" s="182"/>
      <c r="S53" s="48"/>
      <c r="T53" s="48"/>
      <c r="U53" s="48"/>
      <c r="V53" s="206"/>
    </row>
    <row r="54" spans="1:22" s="29" customFormat="1" ht="15" customHeight="1" x14ac:dyDescent="0.25">
      <c r="A54" s="53" t="s">
        <v>31</v>
      </c>
      <c r="B54" s="53"/>
      <c r="C54" s="48"/>
      <c r="D54" s="49"/>
      <c r="E54" s="49" t="s">
        <v>29</v>
      </c>
      <c r="F54" s="89"/>
      <c r="G54" s="38" t="s">
        <v>13</v>
      </c>
      <c r="H54" s="38"/>
      <c r="I54" s="41">
        <f>F54/100</f>
        <v>0</v>
      </c>
      <c r="J54" s="38" t="s">
        <v>14</v>
      </c>
      <c r="K54" s="53"/>
      <c r="L54" s="48"/>
      <c r="M54" s="48"/>
      <c r="N54" s="48"/>
      <c r="O54" s="48"/>
      <c r="P54" s="181"/>
      <c r="Q54" s="80"/>
      <c r="R54" s="80"/>
      <c r="S54" s="48"/>
      <c r="T54" s="48"/>
      <c r="U54" s="48"/>
      <c r="V54" s="207"/>
    </row>
    <row r="55" spans="1:22" s="20" customFormat="1" ht="4.95" customHeight="1" x14ac:dyDescent="0.25">
      <c r="A55" s="52"/>
      <c r="B55" s="52"/>
      <c r="C55" s="48"/>
      <c r="D55" s="49"/>
      <c r="E55" s="49"/>
      <c r="F55" s="23"/>
      <c r="G55" s="22"/>
      <c r="H55" s="22"/>
      <c r="I55" s="23"/>
      <c r="J55" s="38"/>
      <c r="K55" s="52"/>
      <c r="L55" s="150"/>
      <c r="M55" s="48"/>
      <c r="N55" s="48"/>
      <c r="O55" s="48"/>
      <c r="P55" s="181"/>
      <c r="Q55" s="182"/>
      <c r="R55" s="182"/>
      <c r="S55" s="48"/>
      <c r="T55" s="48"/>
      <c r="U55" s="48"/>
      <c r="V55" s="206"/>
    </row>
    <row r="56" spans="1:22" s="29" customFormat="1" ht="15" customHeight="1" x14ac:dyDescent="0.25">
      <c r="A56" s="29" t="s">
        <v>32</v>
      </c>
      <c r="B56" s="92"/>
      <c r="C56" s="48" t="s">
        <v>11</v>
      </c>
      <c r="D56" s="49"/>
      <c r="E56" s="49" t="s">
        <v>33</v>
      </c>
      <c r="F56" s="59">
        <f>B56*1000*9.81/1000</f>
        <v>0</v>
      </c>
      <c r="G56" s="50" t="s">
        <v>13</v>
      </c>
      <c r="H56" s="50"/>
      <c r="I56" s="51">
        <f t="shared" ref="I56" si="3">F56/100</f>
        <v>0</v>
      </c>
      <c r="J56" s="50" t="s">
        <v>14</v>
      </c>
      <c r="K56" s="53"/>
      <c r="L56" s="48"/>
      <c r="M56" s="48"/>
      <c r="N56" s="48"/>
      <c r="O56" s="48"/>
      <c r="P56" s="181"/>
      <c r="Q56" s="80"/>
      <c r="R56" s="80"/>
      <c r="S56" s="48"/>
      <c r="T56" s="48"/>
      <c r="U56" s="48"/>
      <c r="V56" s="207"/>
    </row>
    <row r="57" spans="1:22" s="20" customFormat="1" ht="4.95" customHeight="1" x14ac:dyDescent="0.25">
      <c r="A57" s="52"/>
      <c r="B57" s="52"/>
      <c r="C57" s="48"/>
      <c r="D57" s="49"/>
      <c r="E57" s="49"/>
      <c r="F57" s="23"/>
      <c r="G57" s="22"/>
      <c r="H57" s="22"/>
      <c r="I57" s="23"/>
      <c r="J57" s="38"/>
      <c r="K57" s="52"/>
      <c r="L57" s="150"/>
      <c r="M57" s="48"/>
      <c r="N57" s="48"/>
      <c r="O57" s="48"/>
      <c r="P57" s="181"/>
      <c r="Q57" s="182"/>
      <c r="R57" s="182"/>
      <c r="S57" s="48"/>
      <c r="T57" s="48"/>
      <c r="U57" s="48"/>
      <c r="V57" s="206"/>
    </row>
    <row r="58" spans="1:22" s="29" customFormat="1" ht="15" customHeight="1" x14ac:dyDescent="0.25">
      <c r="A58" s="53" t="s">
        <v>34</v>
      </c>
      <c r="B58" s="48" t="s">
        <v>47</v>
      </c>
      <c r="C58" s="48"/>
      <c r="D58" s="49"/>
      <c r="E58" s="49" t="s">
        <v>35</v>
      </c>
      <c r="F58" s="89"/>
      <c r="G58" s="38" t="s">
        <v>13</v>
      </c>
      <c r="H58" s="38"/>
      <c r="I58" s="41">
        <f t="shared" ref="I58" si="4">F58/100</f>
        <v>0</v>
      </c>
      <c r="J58" s="38" t="s">
        <v>14</v>
      </c>
      <c r="K58" s="53"/>
      <c r="L58" s="48"/>
      <c r="M58" s="48"/>
      <c r="N58" s="48"/>
      <c r="O58" s="48"/>
      <c r="P58" s="181"/>
      <c r="Q58" s="80"/>
      <c r="R58" s="80"/>
      <c r="S58" s="48"/>
      <c r="T58" s="48"/>
      <c r="U58" s="48"/>
      <c r="V58" s="207"/>
    </row>
    <row r="59" spans="1:22" s="20" customFormat="1" ht="4.95" customHeight="1" x14ac:dyDescent="0.25">
      <c r="A59" s="52"/>
      <c r="B59" s="52"/>
      <c r="C59" s="48"/>
      <c r="D59" s="49"/>
      <c r="E59" s="49"/>
      <c r="F59" s="23"/>
      <c r="G59" s="22"/>
      <c r="H59" s="22"/>
      <c r="I59" s="23"/>
      <c r="J59" s="38"/>
      <c r="K59" s="52"/>
      <c r="L59" s="150"/>
      <c r="M59" s="48"/>
      <c r="N59" s="48"/>
      <c r="O59" s="48"/>
      <c r="P59" s="181"/>
      <c r="Q59" s="182"/>
      <c r="R59" s="182"/>
      <c r="S59" s="48"/>
      <c r="T59" s="48"/>
      <c r="U59" s="48"/>
      <c r="V59" s="206"/>
    </row>
    <row r="60" spans="1:22" s="30" customFormat="1" ht="15" customHeight="1" x14ac:dyDescent="0.25">
      <c r="A60" s="54" t="s">
        <v>36</v>
      </c>
      <c r="B60" s="54"/>
      <c r="C60" s="55"/>
      <c r="D60" s="56"/>
      <c r="E60" s="56" t="s">
        <v>37</v>
      </c>
      <c r="F60" s="47">
        <f>F50-F52-F54-F56-F58</f>
        <v>0</v>
      </c>
      <c r="G60" s="47" t="s">
        <v>13</v>
      </c>
      <c r="H60" s="47"/>
      <c r="I60" s="44">
        <f>F60/100</f>
        <v>0</v>
      </c>
      <c r="J60" s="47" t="s">
        <v>14</v>
      </c>
      <c r="K60" s="184"/>
      <c r="L60" s="185"/>
      <c r="M60" s="185"/>
      <c r="N60" s="185"/>
      <c r="O60" s="185"/>
      <c r="P60" s="186"/>
      <c r="Q60" s="51"/>
      <c r="R60" s="51"/>
      <c r="S60" s="185"/>
      <c r="T60" s="185"/>
      <c r="U60" s="185"/>
      <c r="V60" s="205"/>
    </row>
    <row r="61" spans="1:22" s="20" customFormat="1" ht="4.95" customHeight="1" x14ac:dyDescent="0.25">
      <c r="A61" s="52"/>
      <c r="B61" s="52"/>
      <c r="C61" s="48"/>
      <c r="D61" s="49"/>
      <c r="E61" s="49"/>
      <c r="F61" s="23"/>
      <c r="G61" s="22"/>
      <c r="H61" s="22"/>
      <c r="I61" s="23"/>
      <c r="J61" s="38"/>
      <c r="K61" s="52"/>
      <c r="L61" s="150"/>
      <c r="M61" s="48"/>
      <c r="N61" s="48"/>
      <c r="O61" s="48"/>
      <c r="P61" s="181"/>
      <c r="Q61" s="182"/>
      <c r="R61" s="182"/>
      <c r="S61" s="48"/>
      <c r="T61" s="48"/>
      <c r="U61" s="48"/>
      <c r="V61" s="206"/>
    </row>
    <row r="62" spans="1:22" s="27" customFormat="1" ht="45" customHeight="1" x14ac:dyDescent="0.25">
      <c r="A62" s="261" t="s">
        <v>38</v>
      </c>
      <c r="B62" s="261"/>
      <c r="C62" s="262"/>
      <c r="D62" s="262"/>
      <c r="E62" s="262"/>
      <c r="F62" s="262"/>
      <c r="G62" s="262"/>
      <c r="H62" s="262"/>
      <c r="I62" s="262"/>
      <c r="J62" s="262"/>
      <c r="K62" s="203"/>
      <c r="L62" s="204"/>
      <c r="M62" s="204"/>
      <c r="N62" s="204"/>
      <c r="O62" s="204"/>
      <c r="P62" s="186"/>
      <c r="Q62" s="208"/>
      <c r="R62" s="208"/>
      <c r="S62" s="185"/>
      <c r="T62" s="185"/>
      <c r="U62" s="185"/>
      <c r="V62" s="205"/>
    </row>
    <row r="63" spans="1:22" s="20" customFormat="1" ht="19.95" customHeight="1" x14ac:dyDescent="0.25">
      <c r="C63" s="21"/>
      <c r="D63" s="22"/>
      <c r="E63" s="22"/>
      <c r="F63" s="24"/>
      <c r="G63" s="21"/>
      <c r="H63" s="21"/>
      <c r="I63" s="24"/>
      <c r="J63" s="39"/>
      <c r="K63" s="52"/>
      <c r="L63" s="150"/>
      <c r="M63" s="48"/>
      <c r="N63" s="48"/>
      <c r="O63" s="48"/>
      <c r="P63" s="181"/>
      <c r="Q63" s="208"/>
      <c r="R63" s="208"/>
      <c r="S63" s="48"/>
      <c r="T63" s="48"/>
      <c r="U63" s="48"/>
      <c r="V63" s="206"/>
    </row>
    <row r="64" spans="1:22" s="27" customFormat="1" ht="15" customHeight="1" thickBot="1" x14ac:dyDescent="0.3">
      <c r="A64" s="30" t="s">
        <v>1</v>
      </c>
      <c r="B64" s="30"/>
      <c r="C64" s="34"/>
      <c r="D64" s="34"/>
      <c r="E64" s="34"/>
      <c r="F64" s="245" t="s">
        <v>2</v>
      </c>
      <c r="G64" s="246"/>
      <c r="H64" s="246"/>
      <c r="I64" s="246"/>
      <c r="J64" s="246"/>
      <c r="K64" s="203"/>
      <c r="L64" s="204"/>
      <c r="M64" s="204"/>
      <c r="N64" s="204"/>
      <c r="O64" s="204"/>
      <c r="P64" s="186"/>
      <c r="Q64" s="51"/>
      <c r="R64" s="51"/>
      <c r="S64" s="185"/>
      <c r="T64" s="185"/>
      <c r="U64" s="185"/>
      <c r="V64" s="205"/>
    </row>
    <row r="65" spans="1:22" s="25" customFormat="1" ht="19.95" customHeight="1" x14ac:dyDescent="0.25">
      <c r="A65" s="249"/>
      <c r="B65" s="249"/>
      <c r="C65" s="250"/>
      <c r="D65" s="26"/>
      <c r="E65" s="26"/>
      <c r="F65" s="247"/>
      <c r="G65" s="248"/>
      <c r="H65" s="248"/>
      <c r="I65" s="248"/>
      <c r="J65" s="248"/>
      <c r="K65" s="209"/>
      <c r="L65" s="210"/>
      <c r="M65" s="192"/>
      <c r="N65" s="192"/>
      <c r="O65" s="192"/>
      <c r="P65" s="181"/>
      <c r="Q65" s="211"/>
      <c r="R65" s="212" t="s">
        <v>50</v>
      </c>
      <c r="S65" s="213" t="s">
        <v>65</v>
      </c>
      <c r="T65" s="48"/>
      <c r="U65" s="48"/>
      <c r="V65" s="214"/>
    </row>
    <row r="66" spans="1:22" s="13" customFormat="1" thickBot="1" x14ac:dyDescent="0.3">
      <c r="C66" s="17"/>
      <c r="D66" s="14"/>
      <c r="E66" s="14"/>
      <c r="F66" s="16"/>
      <c r="G66" s="12"/>
      <c r="H66" s="12"/>
      <c r="I66" s="16"/>
      <c r="J66" s="40"/>
      <c r="K66" s="215"/>
      <c r="L66" s="216"/>
      <c r="M66" s="217"/>
      <c r="N66" s="217"/>
      <c r="O66" s="217"/>
      <c r="P66" s="218"/>
      <c r="Q66" s="215"/>
      <c r="R66" s="219">
        <v>3</v>
      </c>
      <c r="S66" s="220" t="s">
        <v>94</v>
      </c>
      <c r="T66" s="221"/>
      <c r="U66" s="221"/>
      <c r="V66" s="222"/>
    </row>
    <row r="67" spans="1:22" s="13" customFormat="1" ht="13.2" x14ac:dyDescent="0.25">
      <c r="C67" s="17"/>
      <c r="D67" s="14"/>
      <c r="E67" s="14"/>
      <c r="F67" s="16"/>
      <c r="G67" s="78"/>
      <c r="H67" s="12"/>
      <c r="I67" s="16"/>
      <c r="J67" s="40"/>
      <c r="K67" s="215"/>
      <c r="L67" s="217"/>
      <c r="M67" s="223" t="s">
        <v>63</v>
      </c>
      <c r="N67" s="224" t="s">
        <v>64</v>
      </c>
      <c r="O67" s="225"/>
      <c r="P67" s="218"/>
      <c r="Q67" s="226"/>
      <c r="R67" s="219">
        <v>150</v>
      </c>
      <c r="S67" s="220" t="s">
        <v>94</v>
      </c>
      <c r="T67" s="221"/>
      <c r="U67" s="221"/>
      <c r="V67" s="227"/>
    </row>
    <row r="68" spans="1:22" s="13" customFormat="1" ht="13.2" x14ac:dyDescent="0.25">
      <c r="C68" s="17"/>
      <c r="D68" s="14"/>
      <c r="E68" s="14"/>
      <c r="F68" s="16"/>
      <c r="G68" s="78"/>
      <c r="H68" s="12"/>
      <c r="I68" s="16"/>
      <c r="J68" s="40"/>
      <c r="K68" s="215"/>
      <c r="L68" s="217"/>
      <c r="M68" s="228">
        <v>5</v>
      </c>
      <c r="N68" s="187">
        <f>POWER($F$10/10,0.257)*0.598</f>
        <v>0</v>
      </c>
      <c r="O68" s="229">
        <v>5</v>
      </c>
      <c r="P68" s="218"/>
      <c r="Q68" s="208"/>
      <c r="R68" s="219">
        <v>151</v>
      </c>
      <c r="S68" s="220" t="s">
        <v>96</v>
      </c>
      <c r="T68" s="221"/>
      <c r="U68" s="221"/>
      <c r="V68" s="227"/>
    </row>
    <row r="69" spans="1:22" s="13" customFormat="1" ht="13.2" x14ac:dyDescent="0.25">
      <c r="C69" s="17"/>
      <c r="D69" s="14"/>
      <c r="E69" s="14"/>
      <c r="F69" s="16"/>
      <c r="G69" s="14"/>
      <c r="H69" s="12"/>
      <c r="I69" s="16"/>
      <c r="J69" s="40"/>
      <c r="K69" s="215"/>
      <c r="L69" s="217"/>
      <c r="M69" s="228">
        <v>150</v>
      </c>
      <c r="N69" s="187">
        <f>POWER($F$10/10,0.257)*0.598</f>
        <v>0</v>
      </c>
      <c r="O69" s="229">
        <v>5</v>
      </c>
      <c r="P69" s="218"/>
      <c r="Q69" s="208"/>
      <c r="R69" s="219">
        <v>830</v>
      </c>
      <c r="S69" s="220" t="s">
        <v>96</v>
      </c>
      <c r="T69" s="221"/>
      <c r="U69" s="221"/>
      <c r="V69" s="227"/>
    </row>
    <row r="70" spans="1:22" s="13" customFormat="1" ht="13.2" x14ac:dyDescent="0.25">
      <c r="C70" s="17"/>
      <c r="D70" s="14"/>
      <c r="E70" s="14"/>
      <c r="F70" s="16"/>
      <c r="G70" s="14"/>
      <c r="H70" s="12"/>
      <c r="I70" s="16"/>
      <c r="J70" s="40"/>
      <c r="K70" s="215"/>
      <c r="L70" s="217"/>
      <c r="M70" s="228">
        <v>151</v>
      </c>
      <c r="N70" s="187">
        <f>POWER($F$10/10,0.353)*0.459</f>
        <v>0</v>
      </c>
      <c r="O70" s="229">
        <v>5</v>
      </c>
      <c r="P70" s="218"/>
      <c r="Q70" s="208"/>
      <c r="R70" s="219">
        <v>831</v>
      </c>
      <c r="S70" s="220" t="s">
        <v>95</v>
      </c>
      <c r="T70" s="221"/>
      <c r="U70" s="221"/>
      <c r="V70" s="227"/>
    </row>
    <row r="71" spans="1:22" s="13" customFormat="1" ht="13.2" x14ac:dyDescent="0.25">
      <c r="C71" s="17"/>
      <c r="D71" s="14"/>
      <c r="E71" s="14"/>
      <c r="F71" s="16"/>
      <c r="G71" s="14"/>
      <c r="H71" s="12"/>
      <c r="I71" s="16"/>
      <c r="J71" s="40"/>
      <c r="K71" s="215"/>
      <c r="L71" s="217"/>
      <c r="M71" s="228">
        <v>3000</v>
      </c>
      <c r="N71" s="187">
        <f>POWER($F$10/10,0.353)*0.459</f>
        <v>0</v>
      </c>
      <c r="O71" s="229">
        <v>5</v>
      </c>
      <c r="P71" s="218"/>
      <c r="Q71" s="208"/>
      <c r="R71" s="219">
        <v>1400</v>
      </c>
      <c r="S71" s="220" t="s">
        <v>95</v>
      </c>
      <c r="T71" s="221"/>
      <c r="U71" s="221"/>
      <c r="V71" s="227"/>
    </row>
    <row r="72" spans="1:22" s="13" customFormat="1" ht="13.2" x14ac:dyDescent="0.25">
      <c r="C72" s="17"/>
      <c r="D72" s="14"/>
      <c r="E72" s="14"/>
      <c r="F72" s="16"/>
      <c r="G72" s="78"/>
      <c r="H72" s="12"/>
      <c r="I72" s="16"/>
      <c r="J72" s="40"/>
      <c r="K72" s="215"/>
      <c r="L72" s="216"/>
      <c r="M72" s="230">
        <v>3</v>
      </c>
      <c r="N72" s="187">
        <f>POWER($F$10/10,0.353)*0.459</f>
        <v>0</v>
      </c>
      <c r="O72" s="229">
        <v>3</v>
      </c>
      <c r="P72" s="218"/>
      <c r="Q72" s="208"/>
      <c r="R72" s="219">
        <v>1401</v>
      </c>
      <c r="S72" s="220" t="s">
        <v>97</v>
      </c>
      <c r="T72" s="221"/>
      <c r="U72" s="221"/>
      <c r="V72" s="227"/>
    </row>
    <row r="73" spans="1:22" s="13" customFormat="1" thickBot="1" x14ac:dyDescent="0.3">
      <c r="C73" s="17"/>
      <c r="D73" s="14"/>
      <c r="E73" s="14"/>
      <c r="F73" s="16"/>
      <c r="G73" s="12"/>
      <c r="H73" s="12"/>
      <c r="I73" s="16"/>
      <c r="J73" s="40"/>
      <c r="K73" s="215"/>
      <c r="L73" s="216"/>
      <c r="M73" s="231">
        <v>3000</v>
      </c>
      <c r="N73" s="232">
        <f>POWER($F$10/10,0.353)*0.459</f>
        <v>0</v>
      </c>
      <c r="O73" s="233">
        <v>3</v>
      </c>
      <c r="P73" s="234"/>
      <c r="Q73" s="235"/>
      <c r="R73" s="236">
        <v>3090</v>
      </c>
      <c r="S73" s="237" t="s">
        <v>97</v>
      </c>
      <c r="T73" s="238"/>
      <c r="U73" s="238"/>
      <c r="V73" s="239"/>
    </row>
    <row r="74" spans="1:22" s="13" customFormat="1" ht="13.2" x14ac:dyDescent="0.25">
      <c r="C74" s="17"/>
      <c r="D74" s="14"/>
      <c r="E74" s="14"/>
      <c r="F74" s="16"/>
      <c r="G74" s="12"/>
      <c r="H74" s="12"/>
      <c r="I74" s="16"/>
      <c r="J74" s="40"/>
      <c r="K74" s="216"/>
      <c r="L74" s="217"/>
      <c r="M74" s="217"/>
      <c r="N74" s="51"/>
      <c r="O74" s="217"/>
      <c r="P74" s="217"/>
      <c r="Q74" s="240"/>
      <c r="R74" s="215"/>
      <c r="S74" s="215"/>
      <c r="T74" s="217"/>
      <c r="U74" s="217"/>
      <c r="V74" s="215"/>
    </row>
    <row r="75" spans="1:22" s="13" customFormat="1" x14ac:dyDescent="0.25">
      <c r="C75" s="17"/>
      <c r="D75" s="14"/>
      <c r="E75" s="14"/>
      <c r="F75" s="16"/>
      <c r="G75" s="12"/>
      <c r="H75" s="12"/>
      <c r="I75" s="16"/>
      <c r="J75" s="40"/>
      <c r="K75" s="159"/>
      <c r="L75" s="159"/>
      <c r="M75" s="159"/>
      <c r="N75" s="159"/>
      <c r="O75" s="159"/>
      <c r="P75" s="159"/>
      <c r="Q75" s="159"/>
      <c r="R75" s="215"/>
      <c r="S75" s="215"/>
      <c r="T75" s="217"/>
      <c r="U75" s="217"/>
      <c r="V75" s="215"/>
    </row>
    <row r="76" spans="1:22" s="13" customFormat="1" x14ac:dyDescent="0.25">
      <c r="C76" s="17"/>
      <c r="D76" s="14"/>
      <c r="E76" s="14"/>
      <c r="F76" s="16"/>
      <c r="G76" s="12"/>
      <c r="H76" s="12"/>
      <c r="I76" s="16"/>
      <c r="J76" s="40"/>
      <c r="K76" s="159"/>
      <c r="L76" s="159"/>
      <c r="M76" s="159"/>
      <c r="N76" s="159"/>
      <c r="O76" s="159"/>
      <c r="P76" s="159"/>
      <c r="Q76" s="159"/>
      <c r="R76" s="159"/>
      <c r="S76" s="217"/>
      <c r="T76" s="217"/>
      <c r="U76" s="217"/>
      <c r="V76" s="215"/>
    </row>
    <row r="77" spans="1:22" s="13" customFormat="1" ht="13.2" x14ac:dyDescent="0.25">
      <c r="C77" s="17"/>
      <c r="D77" s="14"/>
      <c r="E77" s="14"/>
      <c r="F77" s="16"/>
      <c r="G77" s="12"/>
      <c r="H77" s="12"/>
      <c r="I77" s="16"/>
      <c r="J77" s="40"/>
      <c r="K77" s="162"/>
      <c r="L77" s="162"/>
      <c r="M77" s="162"/>
      <c r="N77" s="162"/>
      <c r="O77" s="162"/>
      <c r="P77" s="162"/>
      <c r="Q77" s="162"/>
      <c r="R77" s="162"/>
      <c r="S77" s="217"/>
      <c r="T77" s="217"/>
      <c r="U77" s="217"/>
      <c r="V77" s="215"/>
    </row>
    <row r="78" spans="1:22" s="13" customFormat="1" ht="13.2" x14ac:dyDescent="0.25">
      <c r="C78" s="17"/>
      <c r="D78" s="14"/>
      <c r="E78" s="14"/>
      <c r="F78" s="16"/>
      <c r="G78" s="12"/>
      <c r="H78" s="12"/>
      <c r="I78" s="16"/>
      <c r="J78" s="40"/>
      <c r="K78" s="162"/>
      <c r="L78" s="162"/>
      <c r="M78" s="162"/>
      <c r="N78" s="162"/>
      <c r="O78" s="162"/>
      <c r="P78" s="162"/>
      <c r="Q78" s="162"/>
      <c r="R78" s="162"/>
      <c r="S78" s="217"/>
      <c r="T78" s="217"/>
      <c r="U78" s="217"/>
      <c r="V78" s="215"/>
    </row>
    <row r="79" spans="1:22" s="13" customFormat="1" ht="13.2" x14ac:dyDescent="0.25">
      <c r="C79" s="17"/>
      <c r="D79" s="14"/>
      <c r="E79" s="14"/>
      <c r="F79" s="16"/>
      <c r="G79" s="12"/>
      <c r="H79" s="12"/>
      <c r="I79" s="16"/>
      <c r="J79" s="40"/>
      <c r="K79" s="162"/>
      <c r="L79" s="162"/>
      <c r="M79" s="162"/>
      <c r="N79" s="162"/>
      <c r="O79" s="162"/>
      <c r="P79" s="162"/>
      <c r="Q79" s="162"/>
      <c r="R79" s="162"/>
      <c r="S79" s="217"/>
      <c r="T79" s="217"/>
      <c r="U79" s="217"/>
      <c r="V79" s="215"/>
    </row>
    <row r="80" spans="1:22" s="5" customFormat="1" x14ac:dyDescent="0.25">
      <c r="A80" s="4"/>
      <c r="B80" s="4"/>
      <c r="C80" s="17"/>
      <c r="D80" s="15"/>
      <c r="E80" s="15"/>
      <c r="F80" s="7"/>
      <c r="G80" s="6"/>
      <c r="H80" s="6"/>
      <c r="I80" s="7"/>
      <c r="J80" s="37"/>
      <c r="K80" s="162"/>
      <c r="L80" s="162"/>
      <c r="M80" s="162"/>
      <c r="N80" s="162"/>
      <c r="O80" s="162"/>
      <c r="P80" s="162"/>
      <c r="Q80" s="162"/>
      <c r="R80" s="162"/>
      <c r="S80" s="241"/>
      <c r="T80" s="241"/>
      <c r="U80" s="241"/>
      <c r="V80" s="242"/>
    </row>
    <row r="81" spans="1:22" s="5" customFormat="1" x14ac:dyDescent="0.25">
      <c r="A81" s="4"/>
      <c r="B81" s="4"/>
      <c r="C81" s="17"/>
      <c r="D81" s="15"/>
      <c r="E81" s="15"/>
      <c r="F81" s="7"/>
      <c r="G81" s="6"/>
      <c r="H81" s="6"/>
      <c r="I81" s="7"/>
      <c r="J81" s="37"/>
      <c r="K81" s="162"/>
      <c r="L81" s="162"/>
      <c r="M81" s="162"/>
      <c r="N81" s="162"/>
      <c r="O81" s="162"/>
      <c r="P81" s="162"/>
      <c r="Q81" s="162"/>
      <c r="R81" s="162"/>
      <c r="S81" s="241"/>
      <c r="T81" s="241"/>
      <c r="U81" s="241"/>
      <c r="V81" s="242"/>
    </row>
    <row r="82" spans="1:22" s="5" customFormat="1" x14ac:dyDescent="0.25">
      <c r="A82" s="4"/>
      <c r="B82" s="4"/>
      <c r="C82" s="17"/>
      <c r="D82" s="15"/>
      <c r="E82" s="15"/>
      <c r="F82" s="7"/>
      <c r="G82" s="6"/>
      <c r="H82" s="6"/>
      <c r="I82" s="7"/>
      <c r="J82" s="37"/>
      <c r="K82" s="162"/>
      <c r="L82" s="162"/>
      <c r="M82" s="162"/>
      <c r="N82" s="162"/>
      <c r="O82" s="162"/>
      <c r="P82" s="162"/>
      <c r="Q82" s="162"/>
      <c r="R82" s="162"/>
      <c r="S82" s="241"/>
      <c r="T82" s="241"/>
      <c r="U82" s="241"/>
      <c r="V82" s="242"/>
    </row>
    <row r="83" spans="1:22" s="5" customFormat="1" x14ac:dyDescent="0.25">
      <c r="A83" s="4"/>
      <c r="B83" s="4"/>
      <c r="C83" s="17"/>
      <c r="D83" s="15"/>
      <c r="E83" s="15"/>
      <c r="F83" s="7"/>
      <c r="G83" s="6"/>
      <c r="H83" s="6"/>
      <c r="I83" s="7"/>
      <c r="J83" s="37"/>
      <c r="K83" s="242"/>
      <c r="L83" s="243"/>
      <c r="M83" s="241"/>
      <c r="N83" s="241"/>
      <c r="O83" s="241"/>
      <c r="P83" s="241"/>
      <c r="Q83" s="244"/>
      <c r="R83" s="244"/>
      <c r="S83" s="241"/>
      <c r="T83" s="241"/>
      <c r="U83" s="241"/>
      <c r="V83" s="242"/>
    </row>
    <row r="84" spans="1:22" s="5" customFormat="1" x14ac:dyDescent="0.25">
      <c r="A84" s="4"/>
      <c r="B84" s="4"/>
      <c r="C84" s="17"/>
      <c r="D84" s="15"/>
      <c r="E84" s="15"/>
      <c r="F84" s="7"/>
      <c r="G84" s="6"/>
      <c r="H84" s="6"/>
      <c r="I84" s="7"/>
      <c r="J84" s="37"/>
      <c r="K84" s="242"/>
      <c r="L84" s="243"/>
      <c r="M84" s="241"/>
      <c r="N84" s="241"/>
      <c r="O84" s="241"/>
      <c r="P84" s="241"/>
      <c r="Q84" s="244"/>
      <c r="R84" s="244"/>
      <c r="S84" s="241"/>
      <c r="T84" s="241"/>
      <c r="U84" s="241"/>
      <c r="V84" s="242"/>
    </row>
    <row r="85" spans="1:22" s="5" customFormat="1" x14ac:dyDescent="0.25">
      <c r="A85" s="4"/>
      <c r="B85" s="4"/>
      <c r="C85" s="17"/>
      <c r="D85" s="15"/>
      <c r="E85" s="15"/>
      <c r="F85" s="7"/>
      <c r="G85" s="6"/>
      <c r="H85" s="6"/>
      <c r="I85" s="7"/>
      <c r="J85" s="37"/>
      <c r="K85" s="163" t="s">
        <v>69</v>
      </c>
      <c r="L85" s="163" t="s">
        <v>70</v>
      </c>
      <c r="M85" s="159">
        <v>9.8000000000000007</v>
      </c>
      <c r="N85" s="159">
        <v>13</v>
      </c>
      <c r="O85" s="159">
        <v>21</v>
      </c>
      <c r="P85" s="241"/>
      <c r="Q85" s="244"/>
      <c r="R85" s="244"/>
      <c r="S85" s="241"/>
      <c r="T85" s="241"/>
      <c r="U85" s="241"/>
      <c r="V85" s="242"/>
    </row>
    <row r="86" spans="1:22" s="5" customFormat="1" x14ac:dyDescent="0.25">
      <c r="A86" s="4"/>
      <c r="B86" s="4"/>
      <c r="C86" s="17"/>
      <c r="D86" s="15"/>
      <c r="E86" s="15"/>
      <c r="F86" s="7"/>
      <c r="G86" s="6"/>
      <c r="H86" s="6"/>
      <c r="I86" s="7"/>
      <c r="J86" s="37"/>
      <c r="K86" s="163" t="s">
        <v>72</v>
      </c>
      <c r="L86" s="163" t="s">
        <v>75</v>
      </c>
      <c r="M86" s="159"/>
      <c r="N86" s="159"/>
      <c r="O86" s="159"/>
      <c r="P86" s="241"/>
      <c r="Q86" s="244"/>
      <c r="R86" s="244"/>
      <c r="S86" s="241"/>
      <c r="T86" s="241"/>
      <c r="U86" s="241"/>
      <c r="V86" s="242"/>
    </row>
    <row r="87" spans="1:22" s="5" customFormat="1" x14ac:dyDescent="0.25">
      <c r="A87" s="4"/>
      <c r="B87" s="4"/>
      <c r="C87" s="17"/>
      <c r="D87" s="6"/>
      <c r="E87" s="6"/>
      <c r="F87" s="7"/>
      <c r="G87" s="6"/>
      <c r="H87" s="6"/>
      <c r="I87" s="7"/>
      <c r="J87" s="37"/>
      <c r="K87" s="163" t="s">
        <v>71</v>
      </c>
      <c r="L87" s="163" t="s">
        <v>74</v>
      </c>
      <c r="M87" s="159"/>
      <c r="N87" s="159"/>
      <c r="O87" s="159"/>
      <c r="P87" s="241"/>
      <c r="Q87" s="244"/>
      <c r="R87" s="244"/>
      <c r="S87" s="241"/>
      <c r="T87" s="241"/>
      <c r="U87" s="241"/>
      <c r="V87" s="242"/>
    </row>
    <row r="88" spans="1:22" x14ac:dyDescent="0.25">
      <c r="K88" s="163" t="s">
        <v>68</v>
      </c>
      <c r="L88" s="163" t="s">
        <v>73</v>
      </c>
      <c r="M88" s="159">
        <v>0.99</v>
      </c>
      <c r="N88" s="159">
        <v>1.4</v>
      </c>
      <c r="O88" s="159">
        <v>2.2000000000000002</v>
      </c>
    </row>
    <row r="89" spans="1:22" x14ac:dyDescent="0.25">
      <c r="K89" s="163" t="s">
        <v>67</v>
      </c>
      <c r="L89" s="163" t="s">
        <v>66</v>
      </c>
      <c r="M89" s="159">
        <v>25</v>
      </c>
      <c r="N89" s="159">
        <v>32</v>
      </c>
      <c r="O89" s="159">
        <v>40</v>
      </c>
    </row>
    <row r="90" spans="1:22" x14ac:dyDescent="0.25">
      <c r="L90" s="158">
        <f>LOG(5,0.51)</f>
        <v>-2.3902144966243513</v>
      </c>
      <c r="M90" s="159">
        <f>LOG(9.8,0.99)</f>
        <v>-227.09513581890539</v>
      </c>
      <c r="N90" s="159">
        <f>LOG(13,1.4)</f>
        <v>7.6230638914468747</v>
      </c>
      <c r="O90" s="159">
        <f>LOG(21,2.2)</f>
        <v>3.8613659923433805</v>
      </c>
    </row>
    <row r="91" spans="1:22" x14ac:dyDescent="0.25">
      <c r="L91" s="160" t="e">
        <f>AVERAGE(L85:L88)</f>
        <v>#DIV/0!</v>
      </c>
    </row>
    <row r="94" spans="1:22" x14ac:dyDescent="0.25">
      <c r="K94" s="159">
        <v>1.7</v>
      </c>
      <c r="L94" s="160">
        <f>POWER(K94,L90)</f>
        <v>0.28130512687399073</v>
      </c>
    </row>
  </sheetData>
  <sheetProtection algorithmName="SHA-512" hashValue="f8fIKThCRVxpk15GvKMndA/4y3nWXvoRJan12yuvmHV08H/WGoj1rL+kK7VqDJ64kGOvlDoyeQdOWTtMQLLX7A==" saltValue="jo0wmMqAFgOlXOI+xBrb1Q==" spinCount="100000" sheet="1" objects="1" scenarios="1"/>
  <mergeCells count="14">
    <mergeCell ref="F64:J64"/>
    <mergeCell ref="F65:J65"/>
    <mergeCell ref="A65:C65"/>
    <mergeCell ref="A46:J46"/>
    <mergeCell ref="B3:E3"/>
    <mergeCell ref="B4:J4"/>
    <mergeCell ref="B5:J5"/>
    <mergeCell ref="B6:J6"/>
    <mergeCell ref="A62:J62"/>
    <mergeCell ref="F10:G10"/>
    <mergeCell ref="F12:G12"/>
    <mergeCell ref="F18:G18"/>
    <mergeCell ref="F20:G20"/>
    <mergeCell ref="F22:G22"/>
  </mergeCells>
  <dataValidations xWindow="927" yWindow="464" count="17">
    <dataValidation type="whole" allowBlank="1" showInputMessage="1" showErrorMessage="1" sqref="M12:N12" xr:uid="{45746998-0B21-424F-90E0-175ED04B088D}">
      <formula1>5</formula1>
      <formula2>150</formula2>
    </dataValidation>
    <dataValidation type="whole" allowBlank="1" showInputMessage="1" showErrorMessage="1" sqref="M10" xr:uid="{8C0DAE39-DE7C-430D-A5BE-ACD166D5CD64}">
      <formula1>3</formula1>
      <formula2>3000</formula2>
    </dataValidation>
    <dataValidation type="whole" allowBlank="1" showInputMessage="1" showErrorMessage="1" prompt="30 - 60 kPa" sqref="F40" xr:uid="{BE50A094-3DFB-4E24-BE28-A81941BC6620}">
      <formula1>30</formula1>
      <formula2>60</formula2>
    </dataValidation>
    <dataValidation type="whole" allowBlank="1" showInputMessage="1" showErrorMessage="1" prompt="30 - 50 kPa" sqref="F34" xr:uid="{DCD2D94D-A783-4896-9577-42C92C13EA77}">
      <formula1>30</formula1>
      <formula2>50</formula2>
    </dataValidation>
    <dataValidation type="whole" allowBlank="1" showInputMessage="1" showErrorMessage="1" prompt="20 - 50 kPa" sqref="F38" xr:uid="{97048B5B-2BE3-4E40-9B82-0F5C64641188}">
      <formula1>20</formula1>
      <formula2>50</formula2>
    </dataValidation>
    <dataValidation type="whole" allowBlank="1" showInputMessage="1" showErrorMessage="1" promptTitle="Eingabe Belastungswerte" prompt="LU-Wert 3 - 3090" sqref="F10:G10" xr:uid="{624BD6E2-FADF-4465-AF8A-B94E90C77976}">
      <formula1>0</formula1>
      <formula2>3090</formula2>
    </dataValidation>
    <dataValidation type="whole" allowBlank="1" showInputMessage="1" showErrorMessage="1" promptTitle="DRV Ruhedruck" prompt="350 - 500 kPa" sqref="F50" xr:uid="{E24291CD-8FAE-4616-A247-C7AAE0766ED0}">
      <formula1>350</formula1>
      <formula2>500</formula2>
    </dataValidation>
    <dataValidation type="whole" allowBlank="1" showInputMessage="1" showErrorMessage="1" promptTitle="DRV Druckverlust" prompt="20 - 80 kPa" sqref="F52" xr:uid="{CBE59744-5CE8-4000-A7EC-03D510417B4E}">
      <formula1>20</formula1>
      <formula2>80</formula2>
    </dataValidation>
    <dataValidation type="whole" allowBlank="1" showInputMessage="1" showErrorMessage="1" promptTitle="Fliesdruck" prompt="100 - 200 kPa" sqref="F58" xr:uid="{309A7BC0-2266-4CDB-8BFE-60813607B523}">
      <formula1>100</formula1>
      <formula2>200</formula2>
    </dataValidation>
    <dataValidation type="whole" allowBlank="1" showInputMessage="1" showErrorMessage="1" promptTitle="Trinkwasserbehandlung" prompt="30 - 100 kPa" sqref="F54" xr:uid="{F6C8FDD5-446A-47CB-A80F-072F44A8499F}">
      <formula1>30</formula1>
      <formula2>100</formula2>
    </dataValidation>
    <dataValidation allowBlank="1" showInputMessage="1" showErrorMessage="1" promptTitle="Höhenunterschied" sqref="B56" xr:uid="{397BA7C4-004A-490A-B1E4-7F4B2847D7CA}"/>
    <dataValidation allowBlank="1" showInputMessage="1" showErrorMessage="1" promptTitle="Eingabe Höhe " sqref="F28" xr:uid="{F961D0EC-B6E4-4537-A89B-4B9836F3EC5F}"/>
    <dataValidation allowBlank="1" showInputMessage="1" showErrorMessage="1" promptTitle="Texteingabe" sqref="F44" xr:uid="{2D8AFFC7-85AD-481D-8C27-6562E2278000}"/>
    <dataValidation allowBlank="1" showInputMessage="1" showErrorMessage="1" promptTitle="Berechnung" sqref="F12:G12 F14:G14" xr:uid="{7AECE925-0BC8-4385-B539-13B68495F1E0}"/>
    <dataValidation allowBlank="1" showInputMessage="1" showErrorMessage="1" promptTitle="Resultat" sqref="F16 G16 F20:G20 F30 F32" xr:uid="{D169A2BB-CC06-4038-8B70-F6A00A7B4A79}"/>
    <dataValidation allowBlank="1" showInputMessage="1" showErrorMessage="1" promptTitle="Eingabe nach Wahl" sqref="F18:G18" xr:uid="{FEFE1D5E-A498-4559-BD48-4B30322FCC51}"/>
    <dataValidation allowBlank="1" showInputMessage="1" showErrorMessage="1" promptTitle="Resultat Auswahl WZ" sqref="F22:G22" xr:uid="{271414CC-8C3B-4FED-BB7D-FB4337C82B69}"/>
  </dataValidations>
  <pageMargins left="0.78740157480314965" right="0.59055118110236227" top="1.1811023622047245" bottom="0.39370078740157483" header="0.19685039370078741" footer="0.19685039370078741"/>
  <pageSetup paperSize="9" scale="89" orientation="portrait" r:id="rId1"/>
  <headerFooter>
    <oddHeader>&amp;L&amp;G</oddHeader>
    <oddFooter>&amp;L&amp;8&amp;F&amp;C&amp;8&amp;N&amp;R&amp;8&amp;D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94863-2AC0-4FE5-AA44-6303D2A86925}">
  <dimension ref="A1:N94"/>
  <sheetViews>
    <sheetView topLeftCell="A1048576" workbookViewId="0">
      <selection sqref="A1:XFD1048576"/>
    </sheetView>
  </sheetViews>
  <sheetFormatPr baseColWidth="10" defaultRowHeight="13.8" zeroHeight="1" x14ac:dyDescent="0.25"/>
  <cols>
    <col min="2" max="2" width="11" style="82"/>
    <col min="3" max="3" width="8.625" style="152" customWidth="1"/>
    <col min="4" max="5" width="6.5" style="152" customWidth="1"/>
    <col min="6" max="6" width="6" style="152" customWidth="1"/>
    <col min="7" max="8" width="11" style="68"/>
    <col min="9" max="11" width="11" style="152"/>
    <col min="13" max="14" width="11" style="10"/>
  </cols>
  <sheetData>
    <row r="1" spans="1:12" ht="18" hidden="1" x14ac:dyDescent="0.35">
      <c r="A1" s="2"/>
      <c r="B1" s="81"/>
      <c r="C1" s="9"/>
      <c r="D1" s="9"/>
      <c r="E1" s="9"/>
      <c r="F1" s="9"/>
      <c r="G1" s="67"/>
      <c r="H1" s="67"/>
      <c r="I1" s="9"/>
      <c r="J1" s="9"/>
      <c r="K1" s="9"/>
      <c r="L1" s="2"/>
    </row>
    <row r="3" spans="1:12" ht="14.4" hidden="1" thickBot="1" x14ac:dyDescent="0.3">
      <c r="A3" s="151"/>
      <c r="B3" s="152"/>
      <c r="C3" s="19"/>
      <c r="G3" s="69"/>
      <c r="H3" s="69"/>
      <c r="L3" s="151"/>
    </row>
    <row r="4" spans="1:12" ht="21" hidden="1" thickBot="1" x14ac:dyDescent="0.3">
      <c r="A4" s="32"/>
      <c r="B4" s="77"/>
      <c r="C4" s="19"/>
      <c r="D4" s="63"/>
      <c r="E4" s="63"/>
      <c r="F4" s="132"/>
      <c r="G4" s="133" t="s">
        <v>93</v>
      </c>
      <c r="H4" s="134" t="s">
        <v>77</v>
      </c>
      <c r="I4" s="134" t="s">
        <v>60</v>
      </c>
      <c r="J4" s="135" t="s">
        <v>62</v>
      </c>
      <c r="K4" s="135" t="s">
        <v>79</v>
      </c>
      <c r="L4" s="136" t="s">
        <v>80</v>
      </c>
    </row>
    <row r="5" spans="1:12" hidden="1" x14ac:dyDescent="0.25">
      <c r="A5" s="151"/>
      <c r="B5" s="152"/>
      <c r="C5" s="19"/>
      <c r="D5" s="62"/>
      <c r="E5" s="151"/>
      <c r="F5" s="101"/>
      <c r="G5" s="102" t="s">
        <v>84</v>
      </c>
      <c r="H5" s="103" t="s">
        <v>89</v>
      </c>
      <c r="I5" s="103" t="s">
        <v>89</v>
      </c>
      <c r="J5" s="102" t="s">
        <v>90</v>
      </c>
      <c r="K5" s="102" t="s">
        <v>91</v>
      </c>
      <c r="L5" s="104" t="s">
        <v>92</v>
      </c>
    </row>
    <row r="6" spans="1:12" hidden="1" x14ac:dyDescent="0.25">
      <c r="A6" s="151"/>
      <c r="B6" s="152"/>
      <c r="C6" s="19"/>
      <c r="D6" s="62"/>
      <c r="E6" s="151"/>
      <c r="F6" s="105" t="s">
        <v>50</v>
      </c>
      <c r="G6" s="106" t="s">
        <v>61</v>
      </c>
      <c r="H6" s="107" t="s">
        <v>78</v>
      </c>
      <c r="I6" s="107" t="s">
        <v>85</v>
      </c>
      <c r="J6" s="106" t="s">
        <v>86</v>
      </c>
      <c r="K6" s="106" t="s">
        <v>87</v>
      </c>
      <c r="L6" s="108" t="s">
        <v>88</v>
      </c>
    </row>
    <row r="7" spans="1:12" hidden="1" x14ac:dyDescent="0.25">
      <c r="A7" s="20"/>
      <c r="B7" s="83"/>
      <c r="C7" s="19"/>
      <c r="D7" s="21"/>
      <c r="E7" s="20"/>
      <c r="F7" s="109"/>
      <c r="G7" s="21"/>
      <c r="H7" s="70"/>
      <c r="I7" s="70"/>
      <c r="J7" s="21"/>
      <c r="K7" s="21"/>
      <c r="L7" s="110"/>
    </row>
    <row r="8" spans="1:12" hidden="1" x14ac:dyDescent="0.25">
      <c r="A8" s="30"/>
      <c r="B8" s="24"/>
      <c r="C8" s="24"/>
      <c r="D8" s="24"/>
      <c r="E8" s="30"/>
      <c r="F8" s="111">
        <v>42</v>
      </c>
      <c r="G8" s="41">
        <f>POWER(F8/10,0.257)*0.598</f>
        <v>0.86472148891253087</v>
      </c>
      <c r="H8" s="44">
        <v>0.4</v>
      </c>
      <c r="I8" s="44">
        <v>0.4</v>
      </c>
      <c r="J8" s="41"/>
      <c r="K8" s="24"/>
      <c r="L8" s="112"/>
    </row>
    <row r="9" spans="1:12" hidden="1" x14ac:dyDescent="0.25">
      <c r="A9" s="20"/>
      <c r="B9" s="83"/>
      <c r="C9" s="21"/>
      <c r="D9" s="21"/>
      <c r="E9" s="20"/>
      <c r="F9" s="109"/>
      <c r="G9" s="41"/>
      <c r="H9" s="70"/>
      <c r="I9" s="99"/>
      <c r="J9" s="71"/>
      <c r="K9" s="21"/>
      <c r="L9" s="110"/>
    </row>
    <row r="10" spans="1:12" hidden="1" x14ac:dyDescent="0.25">
      <c r="A10" s="94" t="s">
        <v>58</v>
      </c>
      <c r="B10" s="44">
        <f>POWER($F$10/10,0.353)*0.459</f>
        <v>0.81011952065862136</v>
      </c>
      <c r="C10" s="76"/>
      <c r="D10" s="64"/>
      <c r="E10" s="28"/>
      <c r="F10" s="109">
        <v>50</v>
      </c>
      <c r="G10" s="41">
        <f>POWER(F10/10,0.257)*0.598</f>
        <v>0.90434985877913077</v>
      </c>
      <c r="H10" s="71"/>
      <c r="I10" s="44">
        <v>0.44</v>
      </c>
      <c r="J10" s="71"/>
      <c r="K10" s="21"/>
      <c r="L10" s="110"/>
    </row>
    <row r="11" spans="1:12" hidden="1" x14ac:dyDescent="0.25">
      <c r="A11" s="95"/>
      <c r="B11" s="96"/>
      <c r="C11" s="21"/>
      <c r="D11" s="21"/>
      <c r="E11" s="20"/>
      <c r="F11" s="109"/>
      <c r="G11" s="41"/>
      <c r="H11" s="70"/>
      <c r="I11" s="99"/>
      <c r="J11" s="71"/>
      <c r="K11" s="21"/>
      <c r="L11" s="110"/>
    </row>
    <row r="12" spans="1:12" hidden="1" x14ac:dyDescent="0.25">
      <c r="A12" s="97" t="s">
        <v>59</v>
      </c>
      <c r="B12" s="44">
        <f>POWER($G$10/10,0.257)*0.598</f>
        <v>0.32246282774824625</v>
      </c>
      <c r="C12" s="64"/>
      <c r="D12" s="64"/>
      <c r="E12" s="28"/>
      <c r="F12" s="109">
        <v>75</v>
      </c>
      <c r="G12" s="41">
        <f>POWER(F12/10,0.257)*0.598</f>
        <v>1.0036722775969134</v>
      </c>
      <c r="H12" s="71"/>
      <c r="I12" s="44">
        <v>0.51</v>
      </c>
      <c r="J12" s="71"/>
      <c r="K12" s="21"/>
      <c r="L12" s="110"/>
    </row>
    <row r="13" spans="1:12" hidden="1" x14ac:dyDescent="0.25">
      <c r="A13" s="95"/>
      <c r="B13" s="96"/>
      <c r="C13" s="21"/>
      <c r="D13" s="21"/>
      <c r="E13" s="20"/>
      <c r="F13" s="109"/>
      <c r="G13" s="41"/>
      <c r="H13" s="70"/>
      <c r="I13" s="99"/>
      <c r="J13" s="71"/>
      <c r="K13" s="21"/>
      <c r="L13" s="110"/>
    </row>
    <row r="14" spans="1:12" hidden="1" x14ac:dyDescent="0.25">
      <c r="A14" s="98" t="s">
        <v>59</v>
      </c>
      <c r="B14" s="44">
        <f>POWER($G$10/10,0.353)*0.459</f>
        <v>0.19651669936643099</v>
      </c>
      <c r="C14" s="64"/>
      <c r="D14" s="64"/>
      <c r="E14" s="28"/>
      <c r="F14" s="111">
        <v>100</v>
      </c>
      <c r="G14" s="41">
        <f>POWER(F14/10,0.257)*0.598</f>
        <v>1.0806901273545344</v>
      </c>
      <c r="H14" s="71"/>
      <c r="I14" s="44">
        <v>0.6</v>
      </c>
      <c r="J14" s="113">
        <v>0.16</v>
      </c>
      <c r="K14" s="21"/>
      <c r="L14" s="110"/>
    </row>
    <row r="15" spans="1:12" hidden="1" x14ac:dyDescent="0.25">
      <c r="A15" s="20"/>
      <c r="B15" s="83"/>
      <c r="C15" s="21"/>
      <c r="D15" s="21"/>
      <c r="E15" s="20"/>
      <c r="F15" s="109"/>
      <c r="G15" s="41"/>
      <c r="H15" s="70"/>
      <c r="I15" s="99"/>
      <c r="J15" s="44"/>
      <c r="K15" s="21"/>
      <c r="L15" s="110"/>
    </row>
    <row r="16" spans="1:12" hidden="1" x14ac:dyDescent="0.25">
      <c r="A16" s="61"/>
      <c r="B16" s="51"/>
      <c r="C16" s="21"/>
      <c r="D16" s="21"/>
      <c r="E16" s="29"/>
      <c r="F16" s="111">
        <v>150</v>
      </c>
      <c r="G16" s="41">
        <f>POWER(F16/10,0.257)*0.598</f>
        <v>1.1993795442868862</v>
      </c>
      <c r="H16" s="71"/>
      <c r="I16" s="44">
        <v>0.75</v>
      </c>
      <c r="J16" s="44">
        <v>0.2</v>
      </c>
      <c r="K16" s="21"/>
      <c r="L16" s="110"/>
    </row>
    <row r="17" spans="1:12" hidden="1" x14ac:dyDescent="0.25">
      <c r="A17" s="20"/>
      <c r="B17" s="83"/>
      <c r="C17" s="21"/>
      <c r="D17" s="21"/>
      <c r="E17" s="20"/>
      <c r="F17" s="109"/>
      <c r="G17" s="41"/>
      <c r="H17" s="70"/>
      <c r="I17" s="70"/>
      <c r="J17" s="44"/>
      <c r="K17" s="21"/>
      <c r="L17" s="110"/>
    </row>
    <row r="18" spans="1:12" hidden="1" x14ac:dyDescent="0.25">
      <c r="A18" s="61"/>
      <c r="B18" s="41"/>
      <c r="C18" s="21"/>
      <c r="D18" s="21"/>
      <c r="E18" s="29"/>
      <c r="F18" s="109">
        <v>200</v>
      </c>
      <c r="G18" s="41">
        <f>POWER(F18/10,0.257)*0.598</f>
        <v>1.2914151973642245</v>
      </c>
      <c r="H18" s="71"/>
      <c r="I18" s="71">
        <v>0.82</v>
      </c>
      <c r="J18" s="44">
        <v>0.23</v>
      </c>
      <c r="K18" s="21"/>
      <c r="L18" s="110"/>
    </row>
    <row r="19" spans="1:12" hidden="1" x14ac:dyDescent="0.25">
      <c r="A19" s="20"/>
      <c r="B19" s="83"/>
      <c r="C19" s="21"/>
      <c r="D19" s="21"/>
      <c r="E19" s="20"/>
      <c r="F19" s="109"/>
      <c r="G19" s="41"/>
      <c r="H19" s="70"/>
      <c r="I19" s="70"/>
      <c r="J19" s="44"/>
      <c r="K19" s="21"/>
      <c r="L19" s="110"/>
    </row>
    <row r="20" spans="1:12" hidden="1" x14ac:dyDescent="0.25">
      <c r="A20" s="61"/>
      <c r="B20" s="41"/>
      <c r="C20" s="21"/>
      <c r="D20" s="21"/>
      <c r="E20" s="29"/>
      <c r="F20" s="109">
        <v>230</v>
      </c>
      <c r="G20" s="41">
        <f>POWER(F20/10,0.257)*0.598</f>
        <v>1.338644437944466</v>
      </c>
      <c r="H20" s="71"/>
      <c r="I20" s="71">
        <v>0.99</v>
      </c>
      <c r="J20" s="44">
        <v>0.25</v>
      </c>
      <c r="K20" s="21"/>
      <c r="L20" s="110"/>
    </row>
    <row r="21" spans="1:12" hidden="1" x14ac:dyDescent="0.25">
      <c r="A21" s="20"/>
      <c r="B21" s="83"/>
      <c r="C21" s="21"/>
      <c r="D21" s="21"/>
      <c r="E21" s="20"/>
      <c r="F21" s="109"/>
      <c r="G21" s="41"/>
      <c r="H21" s="70"/>
      <c r="I21" s="70"/>
      <c r="J21" s="44"/>
      <c r="K21" s="21"/>
      <c r="L21" s="110"/>
    </row>
    <row r="22" spans="1:12" hidden="1" x14ac:dyDescent="0.25">
      <c r="A22" s="61"/>
      <c r="B22" s="41"/>
      <c r="C22" s="21"/>
      <c r="D22" s="21"/>
      <c r="E22" s="29"/>
      <c r="F22" s="109">
        <v>230</v>
      </c>
      <c r="G22" s="41">
        <f>POWER(F22/10,0.257)*0.598</f>
        <v>1.338644437944466</v>
      </c>
      <c r="H22" s="71"/>
      <c r="I22" s="71">
        <v>0.99</v>
      </c>
      <c r="J22" s="44">
        <v>0.25</v>
      </c>
      <c r="K22" s="21"/>
      <c r="L22" s="110"/>
    </row>
    <row r="23" spans="1:12" hidden="1" x14ac:dyDescent="0.25">
      <c r="A23" s="20"/>
      <c r="B23" s="83"/>
      <c r="C23" s="21"/>
      <c r="D23" s="21"/>
      <c r="E23" s="20"/>
      <c r="F23" s="109"/>
      <c r="G23" s="41"/>
      <c r="H23" s="70"/>
      <c r="I23" s="70"/>
      <c r="J23" s="44"/>
      <c r="K23" s="21"/>
      <c r="L23" s="110"/>
    </row>
    <row r="24" spans="1:12" hidden="1" x14ac:dyDescent="0.25">
      <c r="A24" s="30"/>
      <c r="B24" s="24"/>
      <c r="C24" s="24"/>
      <c r="D24" s="24"/>
      <c r="E24" s="30"/>
      <c r="F24" s="109">
        <v>250</v>
      </c>
      <c r="G24" s="41">
        <f>POWER(F24/10,0.353)*0.459</f>
        <v>1.4298336334469595</v>
      </c>
      <c r="H24" s="41"/>
      <c r="I24" s="71"/>
      <c r="J24" s="44">
        <v>0.28000000000000003</v>
      </c>
      <c r="K24" s="24"/>
      <c r="L24" s="112"/>
    </row>
    <row r="25" spans="1:12" hidden="1" x14ac:dyDescent="0.25">
      <c r="A25" s="20"/>
      <c r="B25" s="83"/>
      <c r="C25" s="21"/>
      <c r="D25" s="21"/>
      <c r="E25" s="20"/>
      <c r="F25" s="109"/>
      <c r="G25" s="41"/>
      <c r="H25" s="70"/>
      <c r="I25" s="70"/>
      <c r="J25" s="44"/>
      <c r="K25" s="21"/>
      <c r="L25" s="110"/>
    </row>
    <row r="26" spans="1:12" hidden="1" x14ac:dyDescent="0.25">
      <c r="A26" s="28"/>
      <c r="B26" s="64"/>
      <c r="C26" s="64"/>
      <c r="D26" s="64"/>
      <c r="E26" s="28"/>
      <c r="F26" s="111">
        <v>400</v>
      </c>
      <c r="G26" s="41">
        <f>POWER(F26/10,0.353)*0.459</f>
        <v>1.6878733747148174</v>
      </c>
      <c r="H26" s="71"/>
      <c r="I26" s="71"/>
      <c r="J26" s="44">
        <v>0.37</v>
      </c>
      <c r="K26" s="21">
        <v>0.22</v>
      </c>
      <c r="L26" s="114">
        <v>0.08</v>
      </c>
    </row>
    <row r="27" spans="1:12" hidden="1" x14ac:dyDescent="0.25">
      <c r="A27" s="20"/>
      <c r="B27" s="83"/>
      <c r="C27" s="21"/>
      <c r="D27" s="21"/>
      <c r="E27" s="20"/>
      <c r="F27" s="109"/>
      <c r="G27" s="41"/>
      <c r="H27" s="70"/>
      <c r="I27" s="70"/>
      <c r="J27" s="44"/>
      <c r="K27" s="21"/>
      <c r="L27" s="114"/>
    </row>
    <row r="28" spans="1:12" hidden="1" x14ac:dyDescent="0.25">
      <c r="A28" s="28"/>
      <c r="B28" s="64"/>
      <c r="C28" s="64"/>
      <c r="D28" s="64"/>
      <c r="E28" s="28"/>
      <c r="F28" s="109">
        <v>500</v>
      </c>
      <c r="G28" s="41">
        <f>POWER(F28/10,0.353)*0.459</f>
        <v>1.8262031899987943</v>
      </c>
      <c r="H28" s="71"/>
      <c r="I28" s="71"/>
      <c r="J28" s="44">
        <v>0.42</v>
      </c>
      <c r="K28" s="21">
        <v>0.25</v>
      </c>
      <c r="L28" s="114">
        <v>0.09</v>
      </c>
    </row>
    <row r="29" spans="1:12" hidden="1" x14ac:dyDescent="0.25">
      <c r="A29" s="20"/>
      <c r="B29" s="83"/>
      <c r="C29" s="21"/>
      <c r="D29" s="21"/>
      <c r="E29" s="20"/>
      <c r="F29" s="109"/>
      <c r="G29" s="41"/>
      <c r="H29" s="70"/>
      <c r="I29" s="70"/>
      <c r="J29" s="44"/>
      <c r="K29" s="21"/>
      <c r="L29" s="114"/>
    </row>
    <row r="30" spans="1:12" hidden="1" x14ac:dyDescent="0.25">
      <c r="A30" s="29"/>
      <c r="B30" s="21"/>
      <c r="C30" s="21"/>
      <c r="D30" s="21"/>
      <c r="E30" s="29"/>
      <c r="F30" s="109">
        <v>600</v>
      </c>
      <c r="G30" s="41">
        <f>POWER(F30/10,0.353)*0.459</f>
        <v>1.9476013949035615</v>
      </c>
      <c r="H30" s="71"/>
      <c r="I30" s="71"/>
      <c r="J30" s="44">
        <v>0.5</v>
      </c>
      <c r="K30" s="21">
        <v>0.28999999999999998</v>
      </c>
      <c r="L30" s="114">
        <v>0.11</v>
      </c>
    </row>
    <row r="31" spans="1:12" hidden="1" x14ac:dyDescent="0.25">
      <c r="A31" s="20"/>
      <c r="B31" s="83"/>
      <c r="C31" s="21"/>
      <c r="D31" s="21"/>
      <c r="E31" s="20"/>
      <c r="F31" s="109"/>
      <c r="G31" s="41"/>
      <c r="H31" s="70"/>
      <c r="I31" s="70"/>
      <c r="J31" s="100"/>
      <c r="K31" s="21"/>
      <c r="L31" s="114"/>
    </row>
    <row r="32" spans="1:12" hidden="1" x14ac:dyDescent="0.25">
      <c r="A32" s="29"/>
      <c r="B32" s="21"/>
      <c r="C32" s="21"/>
      <c r="D32" s="21"/>
      <c r="E32" s="29"/>
      <c r="F32" s="111">
        <v>830</v>
      </c>
      <c r="G32" s="41">
        <f>POWER(F32/10,0.353)*0.459</f>
        <v>2.1839729354892148</v>
      </c>
      <c r="H32" s="71"/>
      <c r="I32" s="71"/>
      <c r="J32" s="46">
        <v>0.62</v>
      </c>
      <c r="K32" s="46">
        <v>0.37</v>
      </c>
      <c r="L32" s="114">
        <v>0.14000000000000001</v>
      </c>
    </row>
    <row r="33" spans="1:12" hidden="1" x14ac:dyDescent="0.25">
      <c r="A33" s="20"/>
      <c r="B33" s="83"/>
      <c r="C33" s="21"/>
      <c r="D33" s="21"/>
      <c r="E33" s="20"/>
      <c r="F33" s="109"/>
      <c r="G33" s="41"/>
      <c r="H33" s="70"/>
      <c r="I33" s="70"/>
      <c r="J33" s="21"/>
      <c r="K33" s="46"/>
      <c r="L33" s="114"/>
    </row>
    <row r="34" spans="1:12" hidden="1" x14ac:dyDescent="0.25">
      <c r="A34" s="29"/>
      <c r="B34" s="21"/>
      <c r="C34" s="21"/>
      <c r="D34" s="21"/>
      <c r="E34" s="29"/>
      <c r="F34" s="109">
        <v>900</v>
      </c>
      <c r="G34" s="41">
        <f>POWER(F34/10,0.353)*0.459</f>
        <v>2.2472960651276277</v>
      </c>
      <c r="H34" s="71"/>
      <c r="I34" s="71"/>
      <c r="J34" s="21"/>
      <c r="K34" s="46">
        <v>0.4</v>
      </c>
      <c r="L34" s="114">
        <v>0.15</v>
      </c>
    </row>
    <row r="35" spans="1:12" hidden="1" x14ac:dyDescent="0.25">
      <c r="A35" s="20"/>
      <c r="B35" s="83"/>
      <c r="C35" s="21"/>
      <c r="D35" s="21"/>
      <c r="E35" s="20"/>
      <c r="F35" s="109"/>
      <c r="G35" s="21"/>
      <c r="H35" s="70"/>
      <c r="I35" s="70"/>
      <c r="J35" s="21"/>
      <c r="K35" s="46"/>
      <c r="L35" s="114"/>
    </row>
    <row r="36" spans="1:12" hidden="1" x14ac:dyDescent="0.25">
      <c r="A36" s="29"/>
      <c r="B36" s="21"/>
      <c r="C36" s="21"/>
      <c r="D36" s="21"/>
      <c r="E36" s="29"/>
      <c r="F36" s="109">
        <v>1200</v>
      </c>
      <c r="G36" s="41">
        <f>POWER(F36/10,0.353)*0.459</f>
        <v>2.4875032989989632</v>
      </c>
      <c r="H36" s="71"/>
      <c r="I36" s="71"/>
      <c r="J36" s="21"/>
      <c r="K36" s="46">
        <v>0.49</v>
      </c>
      <c r="L36" s="114">
        <v>0.19</v>
      </c>
    </row>
    <row r="37" spans="1:12" hidden="1" x14ac:dyDescent="0.25">
      <c r="A37" s="20"/>
      <c r="B37" s="83"/>
      <c r="C37" s="21"/>
      <c r="D37" s="21"/>
      <c r="E37" s="20"/>
      <c r="F37" s="109"/>
      <c r="G37" s="21"/>
      <c r="H37" s="70"/>
      <c r="I37" s="70"/>
      <c r="J37" s="21"/>
      <c r="K37" s="46"/>
      <c r="L37" s="114"/>
    </row>
    <row r="38" spans="1:12" hidden="1" x14ac:dyDescent="0.25">
      <c r="A38" s="29"/>
      <c r="B38" s="21"/>
      <c r="C38" s="21"/>
      <c r="D38" s="21"/>
      <c r="E38" s="29"/>
      <c r="F38" s="109">
        <v>1400</v>
      </c>
      <c r="G38" s="41">
        <f>POWER(F38/10,0.353)*0.459</f>
        <v>2.6266117464193561</v>
      </c>
      <c r="H38" s="71"/>
      <c r="I38" s="71"/>
      <c r="J38" s="21"/>
      <c r="K38" s="46">
        <v>0.55000000000000004</v>
      </c>
      <c r="L38" s="115">
        <v>0.21</v>
      </c>
    </row>
    <row r="39" spans="1:12" hidden="1" x14ac:dyDescent="0.25">
      <c r="A39" s="20"/>
      <c r="B39" s="83"/>
      <c r="C39" s="21"/>
      <c r="D39" s="21"/>
      <c r="E39" s="20"/>
      <c r="F39" s="109"/>
      <c r="G39" s="21"/>
      <c r="H39" s="70"/>
      <c r="I39" s="70"/>
      <c r="J39" s="21"/>
      <c r="K39" s="21"/>
      <c r="L39" s="115"/>
    </row>
    <row r="40" spans="1:12" hidden="1" x14ac:dyDescent="0.25">
      <c r="A40" s="29"/>
      <c r="B40" s="21"/>
      <c r="C40" s="21"/>
      <c r="D40" s="21"/>
      <c r="E40" s="29"/>
      <c r="F40" s="109">
        <v>1800</v>
      </c>
      <c r="G40" s="41">
        <f>POWER(F40/10,0.353)*0.459</f>
        <v>2.8702774553666655</v>
      </c>
      <c r="H40" s="71"/>
      <c r="I40" s="71"/>
      <c r="J40" s="21"/>
      <c r="K40" s="21">
        <v>0.68</v>
      </c>
      <c r="L40" s="115">
        <v>0.25</v>
      </c>
    </row>
    <row r="41" spans="1:12" hidden="1" x14ac:dyDescent="0.25">
      <c r="A41" s="20"/>
      <c r="B41" s="83"/>
      <c r="C41" s="21"/>
      <c r="D41" s="21"/>
      <c r="E41" s="20"/>
      <c r="F41" s="109"/>
      <c r="G41" s="21"/>
      <c r="H41" s="70"/>
      <c r="I41" s="70"/>
      <c r="J41" s="21"/>
      <c r="K41" s="21"/>
      <c r="L41" s="115"/>
    </row>
    <row r="42" spans="1:12" hidden="1" x14ac:dyDescent="0.25">
      <c r="A42" s="29"/>
      <c r="B42" s="21"/>
      <c r="C42" s="21"/>
      <c r="D42" s="21"/>
      <c r="E42" s="29"/>
      <c r="F42" s="109">
        <v>2000</v>
      </c>
      <c r="G42" s="41">
        <f>POWER(F42/10,0.353)*0.459</f>
        <v>2.9790395844366389</v>
      </c>
      <c r="H42" s="71"/>
      <c r="I42" s="71"/>
      <c r="J42" s="21"/>
      <c r="K42" s="21">
        <v>0.76</v>
      </c>
      <c r="L42" s="115">
        <v>0.28999999999999998</v>
      </c>
    </row>
    <row r="43" spans="1:12" hidden="1" x14ac:dyDescent="0.25">
      <c r="A43" s="20"/>
      <c r="B43" s="83"/>
      <c r="C43" s="21"/>
      <c r="D43" s="21"/>
      <c r="E43" s="20"/>
      <c r="F43" s="109"/>
      <c r="G43" s="21"/>
      <c r="H43" s="70"/>
      <c r="I43" s="70"/>
      <c r="J43" s="21"/>
      <c r="K43" s="21"/>
      <c r="L43" s="115"/>
    </row>
    <row r="44" spans="1:12" hidden="1" x14ac:dyDescent="0.25">
      <c r="A44" s="28"/>
      <c r="B44" s="64"/>
      <c r="C44" s="64"/>
      <c r="D44" s="64"/>
      <c r="E44" s="28"/>
      <c r="F44" s="109">
        <v>3090</v>
      </c>
      <c r="G44" s="41">
        <f>POWER(F44/10,0.353)*0.459</f>
        <v>3.4735058030858244</v>
      </c>
      <c r="H44" s="71"/>
      <c r="I44" s="71"/>
      <c r="J44" s="21"/>
      <c r="K44" s="21">
        <v>0.99</v>
      </c>
      <c r="L44" s="115">
        <v>0.37</v>
      </c>
    </row>
    <row r="45" spans="1:12" hidden="1" x14ac:dyDescent="0.25">
      <c r="A45" s="20"/>
      <c r="B45" s="83"/>
      <c r="C45" s="21"/>
      <c r="D45" s="21"/>
      <c r="E45" s="20"/>
      <c r="F45" s="109"/>
      <c r="G45" s="21"/>
      <c r="H45" s="70"/>
      <c r="I45" s="70"/>
      <c r="J45" s="21"/>
      <c r="K45" s="21"/>
      <c r="L45" s="110"/>
    </row>
    <row r="46" spans="1:12" hidden="1" x14ac:dyDescent="0.25">
      <c r="A46" s="27"/>
      <c r="B46" s="65"/>
      <c r="C46" s="65"/>
      <c r="D46" s="65"/>
      <c r="E46" s="65"/>
      <c r="F46" s="111"/>
      <c r="G46" s="41"/>
      <c r="H46" s="41"/>
      <c r="I46" s="24"/>
      <c r="J46" s="24"/>
      <c r="K46" s="24"/>
      <c r="L46" s="116"/>
    </row>
    <row r="47" spans="1:12" hidden="1" x14ac:dyDescent="0.25">
      <c r="A47" s="20"/>
      <c r="B47" s="83"/>
      <c r="C47" s="21"/>
      <c r="D47" s="21"/>
      <c r="E47" s="21"/>
      <c r="F47" s="109"/>
      <c r="G47" s="70"/>
      <c r="H47" s="70"/>
      <c r="I47" s="21"/>
      <c r="J47" s="21"/>
      <c r="K47" s="21"/>
      <c r="L47" s="117"/>
    </row>
    <row r="48" spans="1:12" hidden="1" x14ac:dyDescent="0.25">
      <c r="A48" s="27"/>
      <c r="B48" s="65"/>
      <c r="C48" s="65"/>
      <c r="D48" s="65"/>
      <c r="E48" s="65"/>
      <c r="F48" s="111"/>
      <c r="G48" s="41"/>
      <c r="H48" s="41"/>
      <c r="I48" s="24"/>
      <c r="J48" s="24"/>
      <c r="K48" s="24"/>
      <c r="L48" s="116"/>
    </row>
    <row r="49" spans="1:12" hidden="1" x14ac:dyDescent="0.25">
      <c r="A49" s="20"/>
      <c r="B49" s="83"/>
      <c r="C49" s="21"/>
      <c r="D49" s="21"/>
      <c r="E49" s="21"/>
      <c r="F49" s="109"/>
      <c r="G49" s="70"/>
      <c r="H49" s="70"/>
      <c r="I49" s="21"/>
      <c r="J49" s="21"/>
      <c r="K49" s="21"/>
      <c r="L49" s="117"/>
    </row>
    <row r="50" spans="1:12" hidden="1" x14ac:dyDescent="0.25">
      <c r="A50" s="28"/>
      <c r="B50" s="64"/>
      <c r="C50" s="64"/>
      <c r="D50" s="64"/>
      <c r="E50" s="64"/>
      <c r="F50" s="109"/>
      <c r="G50" s="71"/>
      <c r="H50" s="71"/>
      <c r="I50" s="21"/>
      <c r="J50" s="21"/>
      <c r="K50" s="21"/>
      <c r="L50" s="118"/>
    </row>
    <row r="51" spans="1:12" hidden="1" x14ac:dyDescent="0.25">
      <c r="A51" s="20"/>
      <c r="B51" s="83"/>
      <c r="C51" s="21"/>
      <c r="D51" s="21"/>
      <c r="E51" s="21"/>
      <c r="F51" s="109"/>
      <c r="G51" s="70"/>
      <c r="H51" s="70"/>
      <c r="I51" s="21"/>
      <c r="J51" s="21"/>
      <c r="K51" s="21"/>
      <c r="L51" s="117"/>
    </row>
    <row r="52" spans="1:12" hidden="1" x14ac:dyDescent="0.25">
      <c r="A52" s="29"/>
      <c r="B52" s="21"/>
      <c r="C52" s="21"/>
      <c r="D52" s="21"/>
      <c r="E52" s="21"/>
      <c r="F52" s="109"/>
      <c r="G52" s="71"/>
      <c r="H52" s="71"/>
      <c r="I52" s="21"/>
      <c r="J52" s="21"/>
      <c r="K52" s="21"/>
      <c r="L52" s="118"/>
    </row>
    <row r="53" spans="1:12" hidden="1" x14ac:dyDescent="0.25">
      <c r="A53" s="20"/>
      <c r="B53" s="83"/>
      <c r="C53" s="21"/>
      <c r="D53" s="21"/>
      <c r="E53" s="21"/>
      <c r="F53" s="109"/>
      <c r="G53" s="70"/>
      <c r="H53" s="70"/>
      <c r="I53" s="21"/>
      <c r="J53" s="21"/>
      <c r="K53" s="21"/>
      <c r="L53" s="117"/>
    </row>
    <row r="54" spans="1:12" hidden="1" x14ac:dyDescent="0.25">
      <c r="A54" s="29"/>
      <c r="B54" s="21"/>
      <c r="C54" s="21"/>
      <c r="D54" s="21"/>
      <c r="E54" s="21"/>
      <c r="F54" s="109"/>
      <c r="G54" s="71"/>
      <c r="H54" s="71"/>
      <c r="I54" s="21"/>
      <c r="J54" s="21"/>
      <c r="K54" s="21"/>
      <c r="L54" s="118"/>
    </row>
    <row r="55" spans="1:12" hidden="1" x14ac:dyDescent="0.25">
      <c r="A55" s="20"/>
      <c r="B55" s="83"/>
      <c r="C55" s="21"/>
      <c r="D55" s="21"/>
      <c r="E55" s="21"/>
      <c r="F55" s="109"/>
      <c r="G55" s="70"/>
      <c r="H55" s="70"/>
      <c r="I55" s="21"/>
      <c r="J55" s="21"/>
      <c r="K55" s="21"/>
      <c r="L55" s="117"/>
    </row>
    <row r="56" spans="1:12" hidden="1" x14ac:dyDescent="0.25">
      <c r="A56" s="29"/>
      <c r="B56" s="21"/>
      <c r="C56" s="21"/>
      <c r="D56" s="21"/>
      <c r="E56" s="21"/>
      <c r="F56" s="109"/>
      <c r="G56" s="71"/>
      <c r="H56" s="71"/>
      <c r="I56" s="21"/>
      <c r="J56" s="21"/>
      <c r="K56" s="21"/>
      <c r="L56" s="118"/>
    </row>
    <row r="57" spans="1:12" hidden="1" x14ac:dyDescent="0.25">
      <c r="A57" s="20"/>
      <c r="B57" s="83"/>
      <c r="C57" s="21"/>
      <c r="D57" s="21"/>
      <c r="E57" s="21"/>
      <c r="F57" s="109"/>
      <c r="G57" s="70"/>
      <c r="H57" s="70"/>
      <c r="I57" s="21"/>
      <c r="J57" s="21"/>
      <c r="K57" s="21"/>
      <c r="L57" s="117"/>
    </row>
    <row r="58" spans="1:12" hidden="1" x14ac:dyDescent="0.25">
      <c r="A58" s="29"/>
      <c r="B58" s="21"/>
      <c r="C58" s="21"/>
      <c r="D58" s="21"/>
      <c r="E58" s="21"/>
      <c r="F58" s="109"/>
      <c r="G58" s="71"/>
      <c r="H58" s="71"/>
      <c r="I58" s="21"/>
      <c r="J58" s="21"/>
      <c r="K58" s="21"/>
      <c r="L58" s="118"/>
    </row>
    <row r="59" spans="1:12" hidden="1" x14ac:dyDescent="0.25">
      <c r="A59" s="20"/>
      <c r="B59" s="83"/>
      <c r="C59" s="21"/>
      <c r="D59" s="21"/>
      <c r="E59" s="21"/>
      <c r="F59" s="109"/>
      <c r="G59" s="70"/>
      <c r="H59" s="70"/>
      <c r="I59" s="21"/>
      <c r="J59" s="21"/>
      <c r="K59" s="21"/>
      <c r="L59" s="117"/>
    </row>
    <row r="60" spans="1:12" hidden="1" x14ac:dyDescent="0.25">
      <c r="A60" s="30"/>
      <c r="B60" s="24"/>
      <c r="C60" s="24"/>
      <c r="D60" s="24"/>
      <c r="E60" s="24"/>
      <c r="F60" s="111"/>
      <c r="G60" s="41"/>
      <c r="H60" s="41"/>
      <c r="I60" s="24"/>
      <c r="J60" s="24"/>
      <c r="K60" s="24"/>
      <c r="L60" s="116"/>
    </row>
    <row r="61" spans="1:12" hidden="1" x14ac:dyDescent="0.25">
      <c r="A61" s="20"/>
      <c r="B61" s="83"/>
      <c r="C61" s="21"/>
      <c r="D61" s="21"/>
      <c r="E61" s="21"/>
      <c r="F61" s="109"/>
      <c r="G61" s="70"/>
      <c r="H61" s="70"/>
      <c r="I61" s="21"/>
      <c r="J61" s="21"/>
      <c r="K61" s="21"/>
      <c r="L61" s="117"/>
    </row>
    <row r="62" spans="1:12" hidden="1" x14ac:dyDescent="0.25">
      <c r="A62" s="27"/>
      <c r="B62" s="65"/>
      <c r="C62" s="65"/>
      <c r="D62" s="65"/>
      <c r="E62" s="65"/>
      <c r="F62" s="111"/>
      <c r="G62" s="140"/>
      <c r="H62" s="140"/>
      <c r="I62" s="24"/>
      <c r="J62" s="24"/>
      <c r="K62" s="24"/>
      <c r="L62" s="116"/>
    </row>
    <row r="63" spans="1:12" hidden="1" x14ac:dyDescent="0.25">
      <c r="A63" s="20"/>
      <c r="B63" s="83"/>
      <c r="C63" s="21"/>
      <c r="D63" s="21"/>
      <c r="E63" s="21"/>
      <c r="F63" s="109"/>
      <c r="G63" s="140"/>
      <c r="H63" s="140"/>
      <c r="I63" s="21"/>
      <c r="J63" s="21"/>
      <c r="K63" s="21"/>
      <c r="L63" s="117"/>
    </row>
    <row r="64" spans="1:12" ht="14.4" hidden="1" thickBot="1" x14ac:dyDescent="0.3">
      <c r="A64" s="27"/>
      <c r="B64" s="65"/>
      <c r="C64" s="65"/>
      <c r="D64" s="65"/>
      <c r="E64" s="65"/>
      <c r="F64" s="111"/>
      <c r="G64" s="41"/>
      <c r="H64" s="41"/>
      <c r="I64" s="24"/>
      <c r="J64" s="24"/>
      <c r="K64" s="24"/>
      <c r="L64" s="116"/>
    </row>
    <row r="65" spans="1:12" hidden="1" x14ac:dyDescent="0.25">
      <c r="A65" s="25"/>
      <c r="B65" s="84"/>
      <c r="C65" s="64"/>
      <c r="D65" s="64"/>
      <c r="E65" s="64"/>
      <c r="F65" s="109"/>
      <c r="G65" s="119"/>
      <c r="H65" s="144" t="s">
        <v>50</v>
      </c>
      <c r="I65" s="145" t="s">
        <v>65</v>
      </c>
      <c r="J65" s="21"/>
      <c r="K65" s="21"/>
      <c r="L65" s="120"/>
    </row>
    <row r="66" spans="1:12" ht="14.4" hidden="1" thickBot="1" x14ac:dyDescent="0.3">
      <c r="A66" s="13"/>
      <c r="B66" s="85"/>
      <c r="C66" s="12"/>
      <c r="D66" s="12"/>
      <c r="E66" s="12"/>
      <c r="F66" s="121"/>
      <c r="G66" s="13"/>
      <c r="H66" s="146">
        <v>3</v>
      </c>
      <c r="I66" s="147" t="s">
        <v>94</v>
      </c>
      <c r="J66" s="17"/>
      <c r="K66" s="17"/>
      <c r="L66" s="138"/>
    </row>
    <row r="67" spans="1:12" hidden="1" x14ac:dyDescent="0.25">
      <c r="A67" s="13"/>
      <c r="B67" s="12"/>
      <c r="C67" s="123" t="s">
        <v>63</v>
      </c>
      <c r="D67" s="124" t="s">
        <v>64</v>
      </c>
      <c r="E67" s="125"/>
      <c r="F67" s="121"/>
      <c r="G67" s="137"/>
      <c r="H67" s="146">
        <v>150</v>
      </c>
      <c r="I67" s="147" t="s">
        <v>94</v>
      </c>
      <c r="J67" s="17"/>
      <c r="K67" s="17"/>
      <c r="L67" s="139"/>
    </row>
    <row r="68" spans="1:12" hidden="1" x14ac:dyDescent="0.25">
      <c r="A68" s="13"/>
      <c r="B68" s="12"/>
      <c r="C68" s="126">
        <v>5</v>
      </c>
      <c r="D68" s="44">
        <f>POWER($F$10/10,0.257)*0.598</f>
        <v>0.90434985877913077</v>
      </c>
      <c r="E68" s="127">
        <v>5</v>
      </c>
      <c r="F68" s="121"/>
      <c r="G68" s="140"/>
      <c r="H68" s="146">
        <v>151</v>
      </c>
      <c r="I68" s="147" t="s">
        <v>96</v>
      </c>
      <c r="J68" s="17"/>
      <c r="K68" s="17"/>
      <c r="L68" s="139"/>
    </row>
    <row r="69" spans="1:12" hidden="1" x14ac:dyDescent="0.25">
      <c r="A69" s="13"/>
      <c r="B69" s="12"/>
      <c r="C69" s="126">
        <v>150</v>
      </c>
      <c r="D69" s="44">
        <f>POWER($F$10/10,0.257)*0.598</f>
        <v>0.90434985877913077</v>
      </c>
      <c r="E69" s="127">
        <v>5</v>
      </c>
      <c r="F69" s="121"/>
      <c r="G69" s="140"/>
      <c r="H69" s="146">
        <v>830</v>
      </c>
      <c r="I69" s="147" t="s">
        <v>96</v>
      </c>
      <c r="J69" s="17"/>
      <c r="K69" s="17"/>
      <c r="L69" s="139"/>
    </row>
    <row r="70" spans="1:12" hidden="1" x14ac:dyDescent="0.25">
      <c r="A70" s="13"/>
      <c r="B70" s="12"/>
      <c r="C70" s="126">
        <v>151</v>
      </c>
      <c r="D70" s="44">
        <f>POWER($F$10/10,0.353)*0.459</f>
        <v>0.81011952065862136</v>
      </c>
      <c r="E70" s="127">
        <v>5</v>
      </c>
      <c r="F70" s="121"/>
      <c r="G70" s="140"/>
      <c r="H70" s="146">
        <v>831</v>
      </c>
      <c r="I70" s="147" t="s">
        <v>95</v>
      </c>
      <c r="J70" s="17"/>
      <c r="K70" s="17"/>
      <c r="L70" s="139"/>
    </row>
    <row r="71" spans="1:12" hidden="1" x14ac:dyDescent="0.25">
      <c r="A71" s="13"/>
      <c r="B71" s="12"/>
      <c r="C71" s="126">
        <v>3000</v>
      </c>
      <c r="D71" s="44">
        <f>POWER($F$10/10,0.353)*0.459</f>
        <v>0.81011952065862136</v>
      </c>
      <c r="E71" s="127">
        <v>5</v>
      </c>
      <c r="F71" s="121"/>
      <c r="G71" s="140"/>
      <c r="H71" s="146">
        <v>1400</v>
      </c>
      <c r="I71" s="147" t="s">
        <v>95</v>
      </c>
      <c r="J71" s="17"/>
      <c r="K71" s="17"/>
      <c r="L71" s="139"/>
    </row>
    <row r="72" spans="1:12" hidden="1" x14ac:dyDescent="0.25">
      <c r="A72" s="13"/>
      <c r="B72" s="85"/>
      <c r="C72" s="128">
        <v>3</v>
      </c>
      <c r="D72" s="44">
        <f>POWER($F$10/10,0.353)*0.459</f>
        <v>0.81011952065862136</v>
      </c>
      <c r="E72" s="127">
        <v>3</v>
      </c>
      <c r="F72" s="121"/>
      <c r="G72" s="140"/>
      <c r="H72" s="146">
        <v>1401</v>
      </c>
      <c r="I72" s="147" t="s">
        <v>97</v>
      </c>
      <c r="J72" s="17"/>
      <c r="K72" s="17"/>
      <c r="L72" s="139"/>
    </row>
    <row r="73" spans="1:12" ht="14.4" hidden="1" thickBot="1" x14ac:dyDescent="0.3">
      <c r="A73" s="13"/>
      <c r="B73" s="85"/>
      <c r="C73" s="129">
        <v>3000</v>
      </c>
      <c r="D73" s="130">
        <f>POWER($F$10/10,0.353)*0.459</f>
        <v>0.81011952065862136</v>
      </c>
      <c r="E73" s="131">
        <v>3</v>
      </c>
      <c r="F73" s="122"/>
      <c r="G73" s="141"/>
      <c r="H73" s="148">
        <v>3090</v>
      </c>
      <c r="I73" s="149" t="s">
        <v>97</v>
      </c>
      <c r="J73" s="142"/>
      <c r="K73" s="142"/>
      <c r="L73" s="143"/>
    </row>
    <row r="74" spans="1:12" hidden="1" x14ac:dyDescent="0.25">
      <c r="A74" s="85"/>
      <c r="B74" s="12"/>
      <c r="C74" s="12"/>
      <c r="D74" s="41"/>
      <c r="E74" s="12"/>
      <c r="F74" s="12"/>
      <c r="G74" s="72"/>
      <c r="H74" s="13"/>
      <c r="I74" s="13"/>
      <c r="J74" s="12"/>
      <c r="K74" s="12"/>
      <c r="L74" s="13"/>
    </row>
    <row r="75" spans="1:12" hidden="1" x14ac:dyDescent="0.25">
      <c r="A75" s="152"/>
      <c r="B75" s="152"/>
      <c r="G75" s="152"/>
      <c r="H75" s="13"/>
      <c r="I75" s="13"/>
      <c r="J75" s="12"/>
      <c r="K75" s="12"/>
      <c r="L75" s="13"/>
    </row>
    <row r="76" spans="1:12" hidden="1" x14ac:dyDescent="0.25">
      <c r="A76" s="152"/>
      <c r="B76" s="152"/>
      <c r="G76" s="152"/>
      <c r="H76" s="152"/>
      <c r="I76" s="12"/>
      <c r="J76" s="12"/>
      <c r="K76" s="12"/>
      <c r="L76" s="13"/>
    </row>
    <row r="77" spans="1:12" hidden="1" x14ac:dyDescent="0.25">
      <c r="A77" s="19"/>
      <c r="B77" s="19"/>
      <c r="C77" s="19"/>
      <c r="D77" s="19"/>
      <c r="E77" s="19"/>
      <c r="F77" s="19"/>
      <c r="G77" s="19"/>
      <c r="H77" s="19"/>
      <c r="I77" s="12"/>
      <c r="J77" s="12"/>
      <c r="K77" s="12"/>
      <c r="L77" s="13"/>
    </row>
    <row r="78" spans="1:12" hidden="1" x14ac:dyDescent="0.25">
      <c r="A78" s="19"/>
      <c r="B78" s="19"/>
      <c r="C78" s="19"/>
      <c r="D78" s="19"/>
      <c r="E78" s="19"/>
      <c r="F78" s="19"/>
      <c r="G78" s="19"/>
      <c r="H78" s="19"/>
      <c r="I78" s="12"/>
      <c r="J78" s="12"/>
      <c r="K78" s="12"/>
      <c r="L78" s="13"/>
    </row>
    <row r="79" spans="1:12" hidden="1" x14ac:dyDescent="0.25">
      <c r="A79" s="19"/>
      <c r="B79" s="19"/>
      <c r="C79" s="19"/>
      <c r="D79" s="19"/>
      <c r="E79" s="19"/>
      <c r="F79" s="19"/>
      <c r="G79" s="93"/>
      <c r="H79" s="93"/>
      <c r="I79" s="12"/>
      <c r="J79" s="12"/>
      <c r="K79" s="12"/>
      <c r="L79" s="13"/>
    </row>
    <row r="80" spans="1:12" hidden="1" x14ac:dyDescent="0.25">
      <c r="A80" s="19"/>
      <c r="B80" s="19"/>
      <c r="C80" s="19"/>
      <c r="D80" s="19"/>
      <c r="E80" s="19"/>
      <c r="F80" s="19"/>
      <c r="G80" s="93"/>
      <c r="H80" s="93"/>
      <c r="I80" s="6"/>
      <c r="J80" s="6"/>
      <c r="K80" s="6"/>
      <c r="L80" s="5"/>
    </row>
    <row r="81" spans="1:12" hidden="1" x14ac:dyDescent="0.25">
      <c r="A81" s="19"/>
      <c r="B81" s="19"/>
      <c r="C81" s="19"/>
      <c r="D81" s="19"/>
      <c r="E81" s="19"/>
      <c r="F81" s="19"/>
      <c r="G81" s="93"/>
      <c r="H81" s="93"/>
      <c r="I81" s="6"/>
      <c r="J81" s="6"/>
      <c r="K81" s="6"/>
      <c r="L81" s="5"/>
    </row>
    <row r="82" spans="1:12" hidden="1" x14ac:dyDescent="0.25">
      <c r="A82" s="19"/>
      <c r="B82" s="19"/>
      <c r="C82" s="19"/>
      <c r="D82" s="19"/>
      <c r="E82" s="19"/>
      <c r="F82" s="19"/>
      <c r="G82" s="93"/>
      <c r="H82" s="93"/>
      <c r="I82" s="6"/>
      <c r="J82" s="6"/>
      <c r="K82" s="6"/>
      <c r="L82" s="5"/>
    </row>
    <row r="83" spans="1:12" hidden="1" x14ac:dyDescent="0.25">
      <c r="A83" s="5"/>
      <c r="B83" s="86"/>
      <c r="C83" s="6"/>
      <c r="D83" s="6"/>
      <c r="E83" s="6"/>
      <c r="F83" s="6"/>
      <c r="G83" s="73"/>
      <c r="H83" s="73"/>
      <c r="I83" s="6"/>
      <c r="J83" s="6"/>
      <c r="K83" s="6"/>
      <c r="L83" s="5"/>
    </row>
    <row r="84" spans="1:12" hidden="1" x14ac:dyDescent="0.25">
      <c r="A84" s="5"/>
      <c r="B84" s="86"/>
      <c r="C84" s="6"/>
      <c r="D84" s="6"/>
      <c r="E84" s="6"/>
      <c r="F84" s="6"/>
      <c r="G84" s="73"/>
      <c r="H84" s="73"/>
      <c r="I84" s="6"/>
      <c r="J84" s="6"/>
      <c r="K84" s="6"/>
      <c r="L84" s="5"/>
    </row>
    <row r="85" spans="1:12" hidden="1" x14ac:dyDescent="0.25">
      <c r="A85" s="87" t="s">
        <v>69</v>
      </c>
      <c r="B85" s="87" t="s">
        <v>70</v>
      </c>
      <c r="C85" s="152">
        <v>9.8000000000000007</v>
      </c>
      <c r="D85" s="152">
        <v>13</v>
      </c>
      <c r="E85" s="152">
        <v>21</v>
      </c>
      <c r="F85" s="6"/>
      <c r="G85" s="73"/>
      <c r="H85" s="73"/>
      <c r="I85" s="6"/>
      <c r="J85" s="6"/>
      <c r="K85" s="6"/>
      <c r="L85" s="5"/>
    </row>
    <row r="86" spans="1:12" hidden="1" x14ac:dyDescent="0.25">
      <c r="A86" s="87" t="s">
        <v>72</v>
      </c>
      <c r="B86" s="87" t="s">
        <v>75</v>
      </c>
      <c r="F86" s="6"/>
      <c r="G86" s="73"/>
      <c r="H86" s="73"/>
      <c r="I86" s="6"/>
      <c r="J86" s="6"/>
      <c r="K86" s="6"/>
      <c r="L86" s="5"/>
    </row>
    <row r="87" spans="1:12" hidden="1" x14ac:dyDescent="0.25">
      <c r="A87" s="87" t="s">
        <v>71</v>
      </c>
      <c r="B87" s="87" t="s">
        <v>74</v>
      </c>
      <c r="F87" s="6"/>
      <c r="G87" s="73"/>
      <c r="H87" s="73"/>
      <c r="I87" s="6"/>
      <c r="J87" s="6"/>
      <c r="K87" s="6"/>
      <c r="L87" s="5"/>
    </row>
    <row r="88" spans="1:12" hidden="1" x14ac:dyDescent="0.25">
      <c r="A88" s="87" t="s">
        <v>68</v>
      </c>
      <c r="B88" s="87" t="s">
        <v>73</v>
      </c>
      <c r="C88" s="152">
        <v>0.99</v>
      </c>
      <c r="D88" s="152">
        <v>1.4</v>
      </c>
      <c r="E88" s="152">
        <v>2.2000000000000002</v>
      </c>
    </row>
    <row r="89" spans="1:12" hidden="1" x14ac:dyDescent="0.25">
      <c r="A89" s="87" t="s">
        <v>67</v>
      </c>
      <c r="B89" s="87" t="s">
        <v>66</v>
      </c>
      <c r="C89" s="152">
        <v>25</v>
      </c>
      <c r="D89" s="152">
        <v>32</v>
      </c>
      <c r="E89" s="152">
        <v>40</v>
      </c>
    </row>
    <row r="90" spans="1:12" hidden="1" x14ac:dyDescent="0.25">
      <c r="B90" s="82">
        <f>LOG(5,0.51)</f>
        <v>-2.3902144966243513</v>
      </c>
      <c r="C90" s="152">
        <f>LOG(9.8,0.99)</f>
        <v>-227.09513581890539</v>
      </c>
      <c r="D90" s="152">
        <f>LOG(13,1.4)</f>
        <v>7.6230638914468747</v>
      </c>
      <c r="E90" s="152">
        <f>LOG(21,2.2)</f>
        <v>3.8613659923433805</v>
      </c>
    </row>
    <row r="91" spans="1:12" hidden="1" x14ac:dyDescent="0.25">
      <c r="B91" s="68" t="e">
        <f>AVERAGE(B85:B88)</f>
        <v>#DIV/0!</v>
      </c>
    </row>
    <row r="94" spans="1:12" hidden="1" x14ac:dyDescent="0.25">
      <c r="A94" s="152">
        <v>1.7</v>
      </c>
      <c r="B94" s="68">
        <f>POWER(A94,B90)</f>
        <v>0.28130512687399073</v>
      </c>
    </row>
  </sheetData>
  <dataValidations count="2">
    <dataValidation type="whole" allowBlank="1" showInputMessage="1" showErrorMessage="1" sqref="C10" xr:uid="{411FAAB1-0B93-4AE9-870D-603127E50AF1}">
      <formula1>3</formula1>
      <formula2>3000</formula2>
    </dataValidation>
    <dataValidation type="whole" allowBlank="1" showInputMessage="1" showErrorMessage="1" sqref="C12:D12" xr:uid="{28C74590-FFDD-4C41-BCCB-5F02FAB46B2D}">
      <formula1>5</formula1>
      <formula2>150</formula2>
    </dataValidation>
  </dataValidations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204465394A6DE4EBFB17BC8D3D1884F" ma:contentTypeVersion="14" ma:contentTypeDescription="Ein neues Dokument erstellen." ma:contentTypeScope="" ma:versionID="5e802bec38ef469d67b611cf8447ec7d">
  <xsd:schema xmlns:xsd="http://www.w3.org/2001/XMLSchema" xmlns:xs="http://www.w3.org/2001/XMLSchema" xmlns:p="http://schemas.microsoft.com/office/2006/metadata/properties" xmlns:ns2="672687dd-49ee-4c8a-9643-571bb7d9c394" xmlns:ns3="f89da31d-2072-4099-a5cf-824ee2b5fea1" targetNamespace="http://schemas.microsoft.com/office/2006/metadata/properties" ma:root="true" ma:fieldsID="7dcb8e05b3b6e83d41db5a12ea74cbb6" ns2:_="" ns3:_="">
    <xsd:import namespace="672687dd-49ee-4c8a-9643-571bb7d9c394"/>
    <xsd:import namespace="f89da31d-2072-4099-a5cf-824ee2b5fea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wwww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2687dd-49ee-4c8a-9643-571bb7d9c3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wwww" ma:index="10" nillable="true" ma:displayName="wwww" ma:internalName="wwww">
      <xsd:simpleType>
        <xsd:restriction base="dms:Text">
          <xsd:maxLength value="255"/>
        </xsd:restriction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9da31d-2072-4099-a5cf-824ee2b5fea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www xmlns="672687dd-49ee-4c8a-9643-571bb7d9c394" xsi:nil="true"/>
  </documentManagement>
</p:properties>
</file>

<file path=customXml/itemProps1.xml><?xml version="1.0" encoding="utf-8"?>
<ds:datastoreItem xmlns:ds="http://schemas.openxmlformats.org/officeDocument/2006/customXml" ds:itemID="{77344F30-174E-4B62-97CC-78C8BEACEC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2687dd-49ee-4c8a-9643-571bb7d9c394"/>
    <ds:schemaRef ds:uri="f89da31d-2072-4099-a5cf-824ee2b5fe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DE43211-57D3-4E0C-86CC-01F0A236489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DB80493-B056-4FEA-BE86-DBF377C7635A}">
  <ds:schemaRefs>
    <ds:schemaRef ds:uri="http://purl.org/dc/terms/"/>
    <ds:schemaRef ds:uri="http://schemas.openxmlformats.org/package/2006/metadata/core-properties"/>
    <ds:schemaRef ds:uri="f89da31d-2072-4099-a5cf-824ee2b5fea1"/>
    <ds:schemaRef ds:uri="http://purl.org/dc/dcmitype/"/>
    <ds:schemaRef ds:uri="http://schemas.microsoft.com/office/infopath/2007/PartnerControls"/>
    <ds:schemaRef ds:uri="672687dd-49ee-4c8a-9643-571bb7d9c394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Q_181_LU_Werte</vt:lpstr>
      <vt:lpstr>Tabelle2</vt:lpstr>
      <vt:lpstr>Q_181_LU_Werte!Druckbereich</vt:lpstr>
      <vt:lpstr>Q_181_LU_Werte!Print_Area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 Kaufmann</dc:creator>
  <cp:lastModifiedBy>René Kaufmann</cp:lastModifiedBy>
  <cp:lastPrinted>2021-12-13T16:24:21Z</cp:lastPrinted>
  <dcterms:created xsi:type="dcterms:W3CDTF">2018-07-05T11:11:52Z</dcterms:created>
  <dcterms:modified xsi:type="dcterms:W3CDTF">2022-04-13T09:35:45Z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0x010100B204465394A6DE4EBFB17BC8D3D1884F</vt:lpwstr>
  </property>
</Properties>
</file>